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665" activeTab="3"/>
  </bookViews>
  <sheets>
    <sheet name="Master" sheetId="1" r:id="rId1"/>
    <sheet name="teamA" sheetId="2" r:id="rId2"/>
    <sheet name="teamB" sheetId="3" r:id="rId3"/>
    <sheet name="teamC" sheetId="4" r:id="rId4"/>
    <sheet name="Jnr" sheetId="5" r:id="rId5"/>
    <sheet name="Inter" sheetId="6" r:id="rId6"/>
    <sheet name="Snr" sheetId="7" r:id="rId7"/>
    <sheet name="Final Result" sheetId="8" r:id="rId8"/>
    <sheet name="Music" sheetId="9" r:id="rId9"/>
  </sheets>
  <definedNames>
    <definedName name="_xlnm.Print_Area" localSheetId="7">'Final Result'!$A$1:$D$24</definedName>
    <definedName name="_xlnm.Print_Area" localSheetId="5">'Inter'!$A$1:$K$29</definedName>
    <definedName name="_xlnm.Print_Area" localSheetId="4">'Jnr'!$A$1:$K$29</definedName>
    <definedName name="_xlnm.Print_Area" localSheetId="0">'Master'!$A$1:$G$28</definedName>
    <definedName name="_xlnm.Print_Area" localSheetId="8">'Music'!$A$1:$F$67</definedName>
    <definedName name="_xlnm.Print_Area" localSheetId="6">'Snr'!$A$1:$K$29</definedName>
    <definedName name="_xlnm.Print_Area" localSheetId="1">'teamA'!$A$1:$K$42</definedName>
    <definedName name="_xlnm.Print_Area" localSheetId="2">'teamB'!$A$1:$K$35</definedName>
    <definedName name="_xlnm.Print_Area" localSheetId="3">'teamC'!$A$1:$K$35</definedName>
  </definedNames>
  <calcPr fullCalcOnLoad="1"/>
</workbook>
</file>

<file path=xl/comments2.xml><?xml version="1.0" encoding="utf-8"?>
<comments xmlns="http://schemas.openxmlformats.org/spreadsheetml/2006/main">
  <authors>
    <author>Barrie</author>
  </authors>
  <commentList>
    <comment ref="J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J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</commentList>
</comments>
</file>

<file path=xl/comments3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J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</commentList>
</comments>
</file>

<file path=xl/comments4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J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</commentList>
</comments>
</file>

<file path=xl/sharedStrings.xml><?xml version="1.0" encoding="utf-8"?>
<sst xmlns="http://schemas.openxmlformats.org/spreadsheetml/2006/main" count="626" uniqueCount="148">
  <si>
    <t>Team Letter</t>
  </si>
  <si>
    <t>A</t>
  </si>
  <si>
    <t>B</t>
  </si>
  <si>
    <t>C</t>
  </si>
  <si>
    <t>Region</t>
  </si>
  <si>
    <t>Judges Decision</t>
  </si>
  <si>
    <t>Team Points</t>
  </si>
  <si>
    <t>v</t>
  </si>
  <si>
    <t>Determination</t>
  </si>
  <si>
    <t>X</t>
  </si>
  <si>
    <t>Result</t>
  </si>
  <si>
    <t>Final Result</t>
  </si>
  <si>
    <t>Junior Competition – mark sheet</t>
  </si>
  <si>
    <t>Intermediate Competition – mark sheet</t>
  </si>
  <si>
    <t>Senior Competition – mark sheet</t>
  </si>
  <si>
    <t>Points</t>
  </si>
  <si>
    <t>Place</t>
  </si>
  <si>
    <t>Venue</t>
  </si>
  <si>
    <t>Date</t>
  </si>
  <si>
    <t>Time</t>
  </si>
  <si>
    <t>Music Control</t>
  </si>
  <si>
    <t>Tracks</t>
  </si>
  <si>
    <t>CD</t>
  </si>
  <si>
    <t>a</t>
  </si>
  <si>
    <t>b</t>
  </si>
  <si>
    <t>c</t>
  </si>
  <si>
    <t>Dance 1</t>
  </si>
  <si>
    <t>2 Sequences</t>
  </si>
  <si>
    <t>Dance 2</t>
  </si>
  <si>
    <t>1 Circuit</t>
  </si>
  <si>
    <t>Letter</t>
  </si>
  <si>
    <t>Team name</t>
  </si>
  <si>
    <t>1 Sequence</t>
  </si>
  <si>
    <t xml:space="preserve"> </t>
  </si>
  <si>
    <t>Captain</t>
  </si>
  <si>
    <t>Couple</t>
  </si>
  <si>
    <t>Lady</t>
  </si>
  <si>
    <t>Gentleman</t>
  </si>
  <si>
    <t>Junior 1</t>
  </si>
  <si>
    <t>Junior 2</t>
  </si>
  <si>
    <t>Intermediate 1</t>
  </si>
  <si>
    <t>Intermediate 2</t>
  </si>
  <si>
    <t>Senior 1</t>
  </si>
  <si>
    <t>Senior 2</t>
  </si>
  <si>
    <t>Dance</t>
  </si>
  <si>
    <t>Track</t>
  </si>
  <si>
    <t>Done</t>
  </si>
  <si>
    <t>A v B</t>
  </si>
  <si>
    <t>B v C</t>
  </si>
  <si>
    <t>C v A</t>
  </si>
  <si>
    <t>Master Sheet</t>
  </si>
  <si>
    <t>Senior</t>
  </si>
  <si>
    <t>Teams</t>
  </si>
  <si>
    <t>Heat</t>
  </si>
  <si>
    <t>Junior Competition</t>
  </si>
  <si>
    <t>C =</t>
  </si>
  <si>
    <t>B =</t>
  </si>
  <si>
    <t>A =</t>
  </si>
  <si>
    <t>Intermediate Competition</t>
  </si>
  <si>
    <t>Senior Competition</t>
  </si>
  <si>
    <t>3 Sequences</t>
  </si>
  <si>
    <t>2 Circuits</t>
  </si>
  <si>
    <t>Sequences</t>
  </si>
  <si>
    <t>Y</t>
  </si>
  <si>
    <t>Team</t>
  </si>
  <si>
    <t>y</t>
  </si>
  <si>
    <t>values</t>
  </si>
  <si>
    <t>total</t>
  </si>
  <si>
    <t>working area</t>
  </si>
  <si>
    <t xml:space="preserve">list </t>
  </si>
  <si>
    <t>Judges</t>
  </si>
  <si>
    <t>Referee</t>
  </si>
  <si>
    <t>under 30</t>
  </si>
  <si>
    <t>over 75</t>
  </si>
  <si>
    <t>over</t>
  </si>
  <si>
    <t>Combined age</t>
  </si>
  <si>
    <t>Joker</t>
  </si>
  <si>
    <t>Win = 3 points, Draw = 2 points each, Lose = 1 point - with joker 6,2,0</t>
  </si>
  <si>
    <t>age</t>
  </si>
  <si>
    <t>bonus</t>
  </si>
  <si>
    <t>Base Points</t>
  </si>
  <si>
    <t>total combined number of junior and intermediate skaters</t>
  </si>
  <si>
    <t>Win = 3 points, Draw = 2 points each, Lose = 1 point</t>
  </si>
  <si>
    <t>skaters'</t>
  </si>
  <si>
    <t>Junior Result</t>
  </si>
  <si>
    <t>Intermediate Result</t>
  </si>
  <si>
    <t>Dance points</t>
  </si>
  <si>
    <r>
      <t>Junior</t>
    </r>
    <r>
      <rPr>
        <b/>
        <sz val="18"/>
        <rFont val="Arial"/>
        <family val="2"/>
      </rPr>
      <t xml:space="preserve"> dance points</t>
    </r>
  </si>
  <si>
    <r>
      <t>Intermediate</t>
    </r>
    <r>
      <rPr>
        <b/>
        <sz val="18"/>
        <rFont val="Arial"/>
        <family val="2"/>
      </rPr>
      <t xml:space="preserve"> dance points</t>
    </r>
  </si>
  <si>
    <r>
      <t xml:space="preserve">Junior </t>
    </r>
    <r>
      <rPr>
        <b/>
        <sz val="20"/>
        <rFont val="Arial"/>
        <family val="2"/>
      </rPr>
      <t xml:space="preserve">&amp; </t>
    </r>
    <r>
      <rPr>
        <b/>
        <sz val="20"/>
        <color indexed="12"/>
        <rFont val="Arial"/>
        <family val="2"/>
      </rPr>
      <t>Intermediate</t>
    </r>
    <r>
      <rPr>
        <b/>
        <sz val="20"/>
        <color indexed="14"/>
        <rFont val="Arial"/>
        <family val="2"/>
      </rPr>
      <t xml:space="preserve"> </t>
    </r>
    <r>
      <rPr>
        <b/>
        <sz val="20"/>
        <rFont val="Arial"/>
        <family val="2"/>
      </rPr>
      <t>Dance Result</t>
    </r>
  </si>
  <si>
    <t>Total dance points</t>
  </si>
  <si>
    <r>
      <t xml:space="preserve">Junior </t>
    </r>
    <r>
      <rPr>
        <b/>
        <sz val="20"/>
        <rFont val="Arial"/>
        <family val="2"/>
      </rPr>
      <t xml:space="preserve">&amp; </t>
    </r>
    <r>
      <rPr>
        <b/>
        <sz val="20"/>
        <color indexed="12"/>
        <rFont val="Arial"/>
        <family val="2"/>
      </rPr>
      <t>Intermediate</t>
    </r>
    <r>
      <rPr>
        <b/>
        <sz val="20"/>
        <color indexed="14"/>
        <rFont val="Arial"/>
        <family val="2"/>
      </rPr>
      <t xml:space="preserve"> </t>
    </r>
    <r>
      <rPr>
        <b/>
        <sz val="20"/>
        <rFont val="Arial"/>
        <family val="2"/>
      </rPr>
      <t>Dance+Bonus</t>
    </r>
  </si>
  <si>
    <t>Bonus points</t>
  </si>
  <si>
    <t>Total combined points</t>
  </si>
  <si>
    <t>Senior Result</t>
  </si>
  <si>
    <r>
      <t xml:space="preserve">Junior </t>
    </r>
    <r>
      <rPr>
        <b/>
        <sz val="16"/>
        <rFont val="Arial"/>
        <family val="2"/>
      </rPr>
      <t>&amp;</t>
    </r>
    <r>
      <rPr>
        <b/>
        <sz val="16"/>
        <color indexed="14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Intermediate</t>
    </r>
    <r>
      <rPr>
        <b/>
        <sz val="16"/>
        <color indexed="14"/>
        <rFont val="Arial"/>
        <family val="2"/>
      </rPr>
      <t xml:space="preserve"> </t>
    </r>
    <r>
      <rPr>
        <b/>
        <sz val="16"/>
        <rFont val="Arial"/>
        <family val="2"/>
      </rPr>
      <t>Dance</t>
    </r>
  </si>
  <si>
    <r>
      <t xml:space="preserve">Junior </t>
    </r>
    <r>
      <rPr>
        <b/>
        <sz val="16"/>
        <rFont val="Arial"/>
        <family val="2"/>
      </rPr>
      <t>&amp;</t>
    </r>
    <r>
      <rPr>
        <b/>
        <sz val="16"/>
        <color indexed="14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Intermediate</t>
    </r>
    <r>
      <rPr>
        <b/>
        <sz val="16"/>
        <color indexed="14"/>
        <rFont val="Arial"/>
        <family val="2"/>
      </rPr>
      <t xml:space="preserve"> </t>
    </r>
    <r>
      <rPr>
        <b/>
        <sz val="16"/>
        <rFont val="Arial"/>
        <family val="2"/>
      </rPr>
      <t>Dance and Bonus</t>
    </r>
  </si>
  <si>
    <r>
      <t>Agreed adjustment points (</t>
    </r>
    <r>
      <rPr>
        <b/>
        <sz val="14"/>
        <rFont val="Arial"/>
        <family val="2"/>
      </rPr>
      <t>e.g. penalty, bonus</t>
    </r>
    <r>
      <rPr>
        <b/>
        <sz val="18"/>
        <rFont val="Arial"/>
        <family val="2"/>
      </rPr>
      <t>)</t>
    </r>
  </si>
  <si>
    <t>Adjusted points</t>
  </si>
  <si>
    <t>Total place points this dance</t>
  </si>
  <si>
    <t>Total marks this dance</t>
  </si>
  <si>
    <t>Gillingham</t>
  </si>
  <si>
    <t>= mandatory</t>
  </si>
  <si>
    <t>= optional</t>
  </si>
  <si>
    <t>Sunday 20th July</t>
  </si>
  <si>
    <t>4:30 - 7:30pm</t>
  </si>
  <si>
    <t>Rhythm Blues</t>
  </si>
  <si>
    <t>Prelim Waltz</t>
  </si>
  <si>
    <t>Fiesta Tango</t>
  </si>
  <si>
    <t>American Waltz</t>
  </si>
  <si>
    <t>Quickstep</t>
  </si>
  <si>
    <t>Streatham</t>
  </si>
  <si>
    <t>Chelmsford</t>
  </si>
  <si>
    <t>Canasta Tango</t>
  </si>
  <si>
    <t>Chloe Hardy</t>
  </si>
  <si>
    <t>Barrie Haigh</t>
  </si>
  <si>
    <t>Jenny Stevens</t>
  </si>
  <si>
    <t>John Hemsley</t>
  </si>
  <si>
    <t>Courtney Wagon</t>
  </si>
  <si>
    <t>Val Edwards</t>
  </si>
  <si>
    <t>Catherine Kempt</t>
  </si>
  <si>
    <t>Alex</t>
  </si>
  <si>
    <t>Ralph</t>
  </si>
  <si>
    <t>Bob</t>
  </si>
  <si>
    <t>Lesley</t>
  </si>
  <si>
    <t>Jessica</t>
  </si>
  <si>
    <t>Patric</t>
  </si>
  <si>
    <t>Colin</t>
  </si>
  <si>
    <t>Robert</t>
  </si>
  <si>
    <t>Anna</t>
  </si>
  <si>
    <t>John</t>
  </si>
  <si>
    <t>Nicola Park</t>
  </si>
  <si>
    <t>Jim Hollom</t>
  </si>
  <si>
    <t>Freda Glanville</t>
  </si>
  <si>
    <t>Jeanette Brazier</t>
  </si>
  <si>
    <t>Charis</t>
  </si>
  <si>
    <t>Mark Thompson</t>
  </si>
  <si>
    <t>Brian Tuffney</t>
  </si>
  <si>
    <t>Patrick Matten</t>
  </si>
  <si>
    <t>Bill Patten</t>
  </si>
  <si>
    <t>Keiran Hopcraft</t>
  </si>
  <si>
    <t>Juliet Lane/Jane Dowek</t>
  </si>
  <si>
    <t>Joanne Ward</t>
  </si>
  <si>
    <t>Combined scores after 2 rounds</t>
  </si>
  <si>
    <t>senior</t>
  </si>
  <si>
    <t>j&amp;i dance</t>
  </si>
  <si>
    <t>j&amp;i dance+bonus</t>
  </si>
  <si>
    <t>John Glanville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</si>
</sst>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0.#"/>
    <numFmt numFmtId="173" formatCode="#.#"/>
    <numFmt numFmtId="174" formatCode="[$-809]d\ mmmm\ yyyy"/>
    <numFmt numFmtId="175" formatCode="[$-409]h:mmAM/PM"/>
  </numFmts>
  <fonts count="67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2"/>
      <name val="Tahoma"/>
      <family val="2"/>
    </font>
    <font>
      <sz val="12"/>
      <name val="Tahoma"/>
      <family val="2"/>
    </font>
    <font>
      <sz val="14"/>
      <color indexed="12"/>
      <name val="Tahoma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4"/>
      <name val="Tahoma"/>
      <family val="2"/>
    </font>
    <font>
      <sz val="12"/>
      <color indexed="14"/>
      <name val="Arial"/>
      <family val="2"/>
    </font>
    <font>
      <sz val="14"/>
      <color indexed="14"/>
      <name val="Tahoma"/>
      <family val="2"/>
    </font>
    <font>
      <sz val="12"/>
      <color indexed="12"/>
      <name val="Arial"/>
      <family val="2"/>
    </font>
    <font>
      <b/>
      <sz val="18"/>
      <color indexed="14"/>
      <name val="Arial"/>
      <family val="2"/>
    </font>
    <font>
      <sz val="10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2"/>
      <name val="Arial"/>
      <family val="2"/>
    </font>
    <font>
      <b/>
      <sz val="20"/>
      <color indexed="14"/>
      <name val="Tahoma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20"/>
      <color indexed="12"/>
      <name val="Tahoma"/>
      <family val="2"/>
    </font>
    <font>
      <b/>
      <sz val="20"/>
      <name val="Tahoma"/>
      <family val="2"/>
    </font>
    <font>
      <sz val="20"/>
      <name val="Arial"/>
      <family val="2"/>
    </font>
    <font>
      <b/>
      <sz val="18"/>
      <name val="Tahoma"/>
      <family val="2"/>
    </font>
    <font>
      <sz val="18"/>
      <name val="Arial"/>
      <family val="2"/>
    </font>
    <font>
      <sz val="18"/>
      <name val="Tahoma"/>
      <family val="2"/>
    </font>
    <font>
      <b/>
      <sz val="18"/>
      <name val="Webdings"/>
      <family val="1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14"/>
      <color indexed="10"/>
      <name val="Tahoma"/>
      <family val="2"/>
    </font>
    <font>
      <b/>
      <sz val="20"/>
      <color indexed="14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47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61" fillId="20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0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8" fillId="0" borderId="18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8" fillId="0" borderId="21" xfId="0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0" fontId="28" fillId="0" borderId="22" xfId="0" applyFont="1" applyBorder="1" applyAlignment="1">
      <alignment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28" fillId="22" borderId="23" xfId="0" applyFont="1" applyFill="1" applyBorder="1" applyAlignment="1" applyProtection="1">
      <alignment horizontal="center" vertical="center" wrapText="1"/>
      <protection/>
    </xf>
    <xf numFmtId="0" fontId="28" fillId="22" borderId="24" xfId="0" applyFont="1" applyFill="1" applyBorder="1" applyAlignment="1" applyProtection="1">
      <alignment horizontal="center" vertical="center" wrapText="1"/>
      <protection/>
    </xf>
    <xf numFmtId="0" fontId="10" fillId="0" borderId="0" xfId="57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8" xfId="57" applyFont="1" applyBorder="1" applyAlignment="1">
      <alignment horizontal="center" vertical="center"/>
      <protection/>
    </xf>
    <xf numFmtId="0" fontId="11" fillId="0" borderId="25" xfId="57" applyFont="1" applyBorder="1" applyAlignment="1">
      <alignment horizontal="center" vertical="center"/>
      <protection/>
    </xf>
    <xf numFmtId="0" fontId="11" fillId="0" borderId="26" xfId="57" applyFont="1" applyBorder="1" applyAlignment="1">
      <alignment vertical="center"/>
      <protection/>
    </xf>
    <xf numFmtId="0" fontId="11" fillId="0" borderId="22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27" xfId="57" applyFont="1" applyBorder="1" applyAlignment="1">
      <alignment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11" fillId="0" borderId="23" xfId="57" applyFont="1" applyBorder="1" applyAlignment="1">
      <alignment horizontal="center" vertical="center"/>
      <protection/>
    </xf>
    <xf numFmtId="0" fontId="11" fillId="0" borderId="24" xfId="57" applyFont="1" applyBorder="1" applyAlignment="1">
      <alignment vertical="center"/>
      <protection/>
    </xf>
    <xf numFmtId="0" fontId="11" fillId="0" borderId="18" xfId="57" applyFont="1" applyFill="1" applyBorder="1" applyAlignment="1">
      <alignment horizontal="center" vertical="center"/>
      <protection/>
    </xf>
    <xf numFmtId="0" fontId="11" fillId="0" borderId="26" xfId="57" applyFont="1" applyFill="1" applyBorder="1" applyAlignment="1">
      <alignment vertical="center"/>
      <protection/>
    </xf>
    <xf numFmtId="0" fontId="11" fillId="0" borderId="22" xfId="57" applyFont="1" applyFill="1" applyBorder="1" applyAlignment="1">
      <alignment horizontal="center" vertical="center"/>
      <protection/>
    </xf>
    <xf numFmtId="0" fontId="11" fillId="0" borderId="27" xfId="57" applyFont="1" applyFill="1" applyBorder="1" applyAlignment="1">
      <alignment vertical="center"/>
      <protection/>
    </xf>
    <xf numFmtId="0" fontId="11" fillId="0" borderId="21" xfId="57" applyFont="1" applyFill="1" applyBorder="1" applyAlignment="1">
      <alignment horizontal="center" vertical="center"/>
      <protection/>
    </xf>
    <xf numFmtId="0" fontId="11" fillId="0" borderId="24" xfId="57" applyFont="1" applyFill="1" applyBorder="1" applyAlignment="1">
      <alignment vertical="center"/>
      <protection/>
    </xf>
    <xf numFmtId="0" fontId="11" fillId="0" borderId="25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23" xfId="57" applyFont="1" applyFill="1" applyBorder="1" applyAlignment="1">
      <alignment horizontal="center" vertical="center"/>
      <protection/>
    </xf>
    <xf numFmtId="0" fontId="11" fillId="0" borderId="0" xfId="57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right" vertical="center"/>
      <protection/>
    </xf>
    <xf numFmtId="0" fontId="6" fillId="0" borderId="0" xfId="57" applyFont="1" applyBorder="1" applyAlignment="1" applyProtection="1">
      <alignment vertical="center"/>
      <protection/>
    </xf>
    <xf numFmtId="0" fontId="38" fillId="0" borderId="0" xfId="57" applyFont="1" applyAlignment="1" applyProtection="1">
      <alignment horizontal="left" vertical="center"/>
      <protection/>
    </xf>
    <xf numFmtId="0" fontId="39" fillId="0" borderId="0" xfId="57" applyFont="1" applyAlignment="1" applyProtection="1">
      <alignment vertical="center"/>
      <protection/>
    </xf>
    <xf numFmtId="0" fontId="40" fillId="0" borderId="0" xfId="57" applyFont="1" applyAlignment="1" applyProtection="1">
      <alignment vertical="center"/>
      <protection/>
    </xf>
    <xf numFmtId="0" fontId="38" fillId="0" borderId="0" xfId="57" applyFont="1" applyAlignment="1" applyProtection="1">
      <alignment horizontal="center" vertical="center"/>
      <protection/>
    </xf>
    <xf numFmtId="0" fontId="11" fillId="0" borderId="0" xfId="57" applyFont="1" applyAlignment="1" applyProtection="1">
      <alignment vertical="center"/>
      <protection/>
    </xf>
    <xf numFmtId="0" fontId="11" fillId="0" borderId="0" xfId="57" applyFont="1" applyBorder="1" applyAlignment="1" applyProtection="1">
      <alignment vertical="center"/>
      <protection/>
    </xf>
    <xf numFmtId="0" fontId="11" fillId="0" borderId="0" xfId="57" applyFont="1" applyAlignment="1" applyProtection="1">
      <alignment horizontal="center" vertical="center"/>
      <protection/>
    </xf>
    <xf numFmtId="0" fontId="10" fillId="0" borderId="28" xfId="57" applyFont="1" applyBorder="1" applyAlignment="1" applyProtection="1">
      <alignment vertical="center"/>
      <protection/>
    </xf>
    <xf numFmtId="0" fontId="10" fillId="0" borderId="11" xfId="57" applyFont="1" applyBorder="1" applyAlignment="1" applyProtection="1">
      <alignment vertical="center"/>
      <protection/>
    </xf>
    <xf numFmtId="0" fontId="11" fillId="0" borderId="11" xfId="57" applyFont="1" applyBorder="1" applyAlignment="1" applyProtection="1">
      <alignment horizontal="left" vertical="center"/>
      <protection/>
    </xf>
    <xf numFmtId="0" fontId="11" fillId="0" borderId="29" xfId="57" applyFont="1" applyBorder="1" applyAlignment="1" applyProtection="1">
      <alignment horizontal="center" vertical="center"/>
      <protection/>
    </xf>
    <xf numFmtId="0" fontId="11" fillId="0" borderId="30" xfId="57" applyFont="1" applyBorder="1" applyAlignment="1" applyProtection="1">
      <alignment horizontal="center" vertical="center"/>
      <protection/>
    </xf>
    <xf numFmtId="0" fontId="10" fillId="0" borderId="0" xfId="57" applyFont="1" applyBorder="1" applyAlignment="1" applyProtection="1">
      <alignment vertical="center"/>
      <protection/>
    </xf>
    <xf numFmtId="0" fontId="11" fillId="0" borderId="0" xfId="57" applyFont="1" applyBorder="1" applyAlignment="1" applyProtection="1">
      <alignment horizontal="right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>
      <alignment horizontal="center" vertical="center"/>
      <protection/>
    </xf>
    <xf numFmtId="0" fontId="11" fillId="0" borderId="0" xfId="57" applyFont="1" applyBorder="1" applyAlignment="1" applyProtection="1">
      <alignment horizontal="center" vertical="center"/>
      <protection/>
    </xf>
    <xf numFmtId="0" fontId="13" fillId="0" borderId="0" xfId="57" applyFont="1" applyAlignment="1" applyProtection="1">
      <alignment vertical="center"/>
      <protection/>
    </xf>
    <xf numFmtId="0" fontId="13" fillId="0" borderId="0" xfId="57" applyFont="1" applyAlignment="1" applyProtection="1">
      <alignment horizontal="center" vertical="center"/>
      <protection/>
    </xf>
    <xf numFmtId="0" fontId="13" fillId="0" borderId="31" xfId="57" applyFont="1" applyBorder="1" applyAlignment="1" applyProtection="1">
      <alignment vertical="center"/>
      <protection/>
    </xf>
    <xf numFmtId="0" fontId="3" fillId="0" borderId="1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" fillId="0" borderId="0" xfId="57" applyFont="1" applyBorder="1" applyAlignment="1">
      <alignment vertical="center"/>
      <protection/>
    </xf>
    <xf numFmtId="0" fontId="39" fillId="0" borderId="0" xfId="57" applyFont="1" applyBorder="1" applyAlignment="1">
      <alignment vertical="center"/>
      <protection/>
    </xf>
    <xf numFmtId="0" fontId="39" fillId="0" borderId="0" xfId="57" applyFont="1" applyBorder="1" applyAlignment="1">
      <alignment horizontal="right" vertical="center"/>
      <protection/>
    </xf>
    <xf numFmtId="0" fontId="39" fillId="0" borderId="0" xfId="57" applyFont="1" applyBorder="1" applyAlignment="1">
      <alignment horizontal="left" vertical="center"/>
      <protection/>
    </xf>
    <xf numFmtId="0" fontId="39" fillId="0" borderId="0" xfId="57" applyFont="1" applyAlignment="1">
      <alignment vertical="center"/>
      <protection/>
    </xf>
    <xf numFmtId="0" fontId="39" fillId="0" borderId="0" xfId="57" applyFont="1" applyBorder="1" applyAlignment="1">
      <alignment horizontal="center" vertical="center"/>
      <protection/>
    </xf>
    <xf numFmtId="0" fontId="39" fillId="0" borderId="0" xfId="0" applyFont="1" applyAlignment="1">
      <alignment vertical="center"/>
    </xf>
    <xf numFmtId="0" fontId="3" fillId="0" borderId="33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57" applyFont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vertical="center"/>
      <protection/>
    </xf>
    <xf numFmtId="0" fontId="1" fillId="0" borderId="0" xfId="57" applyFont="1" applyBorder="1" applyAlignment="1" applyProtection="1">
      <alignment vertical="center"/>
      <protection/>
    </xf>
    <xf numFmtId="0" fontId="6" fillId="0" borderId="0" xfId="57" applyFont="1" applyFill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vertical="center"/>
      <protection/>
    </xf>
    <xf numFmtId="0" fontId="25" fillId="0" borderId="0" xfId="57" applyFont="1" applyFill="1" applyBorder="1" applyAlignment="1" applyProtection="1">
      <alignment vertical="center"/>
      <protection/>
    </xf>
    <xf numFmtId="0" fontId="6" fillId="0" borderId="0" xfId="57" applyFont="1" applyBorder="1" applyAlignment="1" applyProtection="1">
      <alignment horizontal="left" vertical="center"/>
      <protection/>
    </xf>
    <xf numFmtId="0" fontId="16" fillId="0" borderId="0" xfId="57" applyFont="1" applyBorder="1" applyAlignment="1" applyProtection="1">
      <alignment horizontal="center" vertical="center"/>
      <protection/>
    </xf>
    <xf numFmtId="0" fontId="34" fillId="0" borderId="0" xfId="57" applyFont="1" applyAlignment="1" applyProtection="1">
      <alignment vertical="center"/>
      <protection/>
    </xf>
    <xf numFmtId="0" fontId="26" fillId="0" borderId="0" xfId="57" applyFont="1" applyFill="1" applyBorder="1" applyAlignment="1" applyProtection="1">
      <alignment vertical="center"/>
      <protection/>
    </xf>
    <xf numFmtId="0" fontId="15" fillId="0" borderId="0" xfId="57" applyFont="1" applyAlignment="1" applyProtection="1">
      <alignment vertical="center"/>
      <protection/>
    </xf>
    <xf numFmtId="0" fontId="1" fillId="0" borderId="0" xfId="57" applyFont="1" applyFill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horizontal="center" vertical="center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0" fontId="9" fillId="0" borderId="0" xfId="57" applyFont="1" applyBorder="1" applyAlignment="1" applyProtection="1">
      <alignment vertical="center"/>
      <protection/>
    </xf>
    <xf numFmtId="0" fontId="9" fillId="0" borderId="0" xfId="57" applyFont="1" applyAlignment="1" applyProtection="1">
      <alignment vertical="center"/>
      <protection/>
    </xf>
    <xf numFmtId="0" fontId="6" fillId="0" borderId="0" xfId="57" applyFont="1" applyBorder="1" applyAlignment="1" applyProtection="1">
      <alignment horizontal="center" vertical="center"/>
      <protection/>
    </xf>
    <xf numFmtId="0" fontId="9" fillId="0" borderId="0" xfId="57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center" vertical="center"/>
      <protection/>
    </xf>
    <xf numFmtId="0" fontId="38" fillId="0" borderId="0" xfId="57" applyFont="1" applyAlignment="1" applyProtection="1">
      <alignment vertical="center"/>
      <protection/>
    </xf>
    <xf numFmtId="0" fontId="19" fillId="0" borderId="35" xfId="57" applyFont="1" applyBorder="1" applyAlignment="1">
      <alignment horizontal="left" vertical="center"/>
      <protection/>
    </xf>
    <xf numFmtId="0" fontId="19" fillId="0" borderId="36" xfId="57" applyFont="1" applyBorder="1" applyAlignment="1">
      <alignment vertical="center"/>
      <protection/>
    </xf>
    <xf numFmtId="0" fontId="19" fillId="0" borderId="37" xfId="57" applyFont="1" applyBorder="1" applyAlignment="1">
      <alignment vertical="center"/>
      <protection/>
    </xf>
    <xf numFmtId="0" fontId="14" fillId="0" borderId="35" xfId="57" applyFont="1" applyBorder="1" applyAlignment="1">
      <alignment horizontal="left" vertical="center"/>
      <protection/>
    </xf>
    <xf numFmtId="0" fontId="14" fillId="0" borderId="36" xfId="57" applyFont="1" applyBorder="1" applyAlignment="1">
      <alignment vertical="center"/>
      <protection/>
    </xf>
    <xf numFmtId="0" fontId="14" fillId="0" borderId="37" xfId="57" applyFont="1" applyBorder="1" applyAlignment="1">
      <alignment vertical="center"/>
      <protection/>
    </xf>
    <xf numFmtId="0" fontId="11" fillId="0" borderId="35" xfId="57" applyFont="1" applyBorder="1" applyAlignment="1">
      <alignment horizontal="left" vertical="center"/>
      <protection/>
    </xf>
    <xf numFmtId="0" fontId="11" fillId="0" borderId="36" xfId="57" applyFont="1" applyBorder="1" applyAlignment="1">
      <alignment vertical="center"/>
      <protection/>
    </xf>
    <xf numFmtId="0" fontId="11" fillId="0" borderId="37" xfId="57" applyFont="1" applyBorder="1" applyAlignment="1">
      <alignment vertical="center"/>
      <protection/>
    </xf>
    <xf numFmtId="0" fontId="11" fillId="0" borderId="0" xfId="57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13" fillId="0" borderId="0" xfId="57" applyFont="1" applyBorder="1" applyAlignment="1" applyProtection="1">
      <alignment vertical="center"/>
      <protection/>
    </xf>
    <xf numFmtId="0" fontId="43" fillId="0" borderId="0" xfId="57" applyFont="1" applyBorder="1" applyAlignment="1" applyProtection="1">
      <alignment vertical="center"/>
      <protection/>
    </xf>
    <xf numFmtId="0" fontId="11" fillId="0" borderId="38" xfId="57" applyFont="1" applyBorder="1" applyAlignment="1" applyProtection="1">
      <alignment vertical="center"/>
      <protection/>
    </xf>
    <xf numFmtId="0" fontId="13" fillId="0" borderId="39" xfId="57" applyFont="1" applyBorder="1" applyAlignment="1" applyProtection="1">
      <alignment vertical="center"/>
      <protection/>
    </xf>
    <xf numFmtId="0" fontId="13" fillId="0" borderId="38" xfId="57" applyFont="1" applyBorder="1" applyAlignment="1" applyProtection="1">
      <alignment vertical="center"/>
      <protection/>
    </xf>
    <xf numFmtId="0" fontId="11" fillId="0" borderId="39" xfId="57" applyFont="1" applyBorder="1" applyAlignment="1" applyProtection="1">
      <alignment vertical="center"/>
      <protection/>
    </xf>
    <xf numFmtId="0" fontId="42" fillId="0" borderId="39" xfId="57" applyFont="1" applyBorder="1" applyAlignment="1" applyProtection="1">
      <alignment horizontal="right" vertical="center"/>
      <protection/>
    </xf>
    <xf numFmtId="0" fontId="11" fillId="0" borderId="40" xfId="57" applyFont="1" applyBorder="1" applyAlignment="1" applyProtection="1">
      <alignment horizontal="center" vertical="center"/>
      <protection/>
    </xf>
    <xf numFmtId="0" fontId="11" fillId="0" borderId="41" xfId="57" applyFont="1" applyBorder="1" applyAlignment="1" applyProtection="1">
      <alignment horizontal="center" vertical="center"/>
      <protection/>
    </xf>
    <xf numFmtId="0" fontId="11" fillId="0" borderId="12" xfId="57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11" fillId="0" borderId="0" xfId="57" applyFont="1" applyBorder="1" applyAlignment="1" applyProtection="1">
      <alignment horizontal="left" vertical="center"/>
      <protection/>
    </xf>
    <xf numFmtId="0" fontId="13" fillId="0" borderId="0" xfId="57" applyFont="1" applyFill="1" applyAlignment="1" applyProtection="1">
      <alignment horizontal="center" vertical="center"/>
      <protection/>
    </xf>
    <xf numFmtId="0" fontId="11" fillId="0" borderId="0" xfId="57" applyFont="1" applyFill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0" xfId="57" applyFont="1" applyFill="1" applyBorder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 textRotation="45"/>
      <protection/>
    </xf>
    <xf numFmtId="0" fontId="10" fillId="0" borderId="0" xfId="57" applyFont="1" applyBorder="1" applyAlignment="1" applyProtection="1">
      <alignment horizontal="center" vertical="center" textRotation="45"/>
      <protection/>
    </xf>
    <xf numFmtId="0" fontId="13" fillId="0" borderId="31" xfId="57" applyFont="1" applyFill="1" applyBorder="1" applyAlignment="1" applyProtection="1">
      <alignment horizontal="center" vertical="center"/>
      <protection/>
    </xf>
    <xf numFmtId="0" fontId="13" fillId="0" borderId="0" xfId="57" applyFont="1" applyFill="1" applyBorder="1" applyAlignment="1" applyProtection="1">
      <alignment horizontal="right" vertical="center"/>
      <protection/>
    </xf>
    <xf numFmtId="0" fontId="11" fillId="0" borderId="0" xfId="57" applyFont="1" applyFill="1" applyBorder="1" applyAlignment="1" applyProtection="1">
      <alignment vertical="center"/>
      <protection/>
    </xf>
    <xf numFmtId="0" fontId="13" fillId="0" borderId="0" xfId="57" applyFont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11" fillId="0" borderId="39" xfId="57" applyFont="1" applyBorder="1" applyAlignment="1" applyProtection="1">
      <alignment horizontal="right" vertical="center"/>
      <protection/>
    </xf>
    <xf numFmtId="0" fontId="42" fillId="0" borderId="0" xfId="57" applyFont="1" applyBorder="1" applyAlignment="1" applyProtection="1">
      <alignment horizontal="right" vertical="center"/>
      <protection/>
    </xf>
    <xf numFmtId="0" fontId="11" fillId="0" borderId="38" xfId="57" applyFont="1" applyBorder="1" applyAlignment="1" applyProtection="1">
      <alignment horizontal="right" vertical="center"/>
      <protection/>
    </xf>
    <xf numFmtId="0" fontId="43" fillId="0" borderId="38" xfId="57" applyFont="1" applyBorder="1" applyAlignment="1" applyProtection="1">
      <alignment vertical="center"/>
      <protection/>
    </xf>
    <xf numFmtId="0" fontId="11" fillId="0" borderId="42" xfId="57" applyFont="1" applyBorder="1" applyAlignment="1" applyProtection="1">
      <alignment horizontal="right" vertical="center"/>
      <protection/>
    </xf>
    <xf numFmtId="0" fontId="44" fillId="0" borderId="44" xfId="57" applyFont="1" applyBorder="1" applyAlignment="1" applyProtection="1">
      <alignment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28" fillId="22" borderId="11" xfId="0" applyNumberFormat="1" applyFont="1" applyFill="1" applyBorder="1" applyAlignment="1">
      <alignment horizontal="center" vertical="center"/>
    </xf>
    <xf numFmtId="1" fontId="28" fillId="22" borderId="27" xfId="0" applyNumberFormat="1" applyFont="1" applyFill="1" applyBorder="1" applyAlignment="1">
      <alignment horizontal="center" vertical="center"/>
    </xf>
    <xf numFmtId="0" fontId="29" fillId="0" borderId="0" xfId="57" applyFont="1" applyBorder="1" applyAlignment="1">
      <alignment horizontal="center" vertical="center"/>
      <protection/>
    </xf>
    <xf numFmtId="0" fontId="29" fillId="0" borderId="0" xfId="57" applyFont="1" applyAlignment="1">
      <alignment vertical="center"/>
      <protection/>
    </xf>
    <xf numFmtId="0" fontId="29" fillId="0" borderId="0" xfId="57" applyFont="1" applyBorder="1" applyAlignment="1">
      <alignment horizontal="right" vertical="center"/>
      <protection/>
    </xf>
    <xf numFmtId="0" fontId="29" fillId="0" borderId="0" xfId="57" applyFont="1" applyBorder="1" applyAlignment="1">
      <alignment horizontal="left" vertical="center"/>
      <protection/>
    </xf>
    <xf numFmtId="1" fontId="3" fillId="7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4" borderId="50" xfId="0" applyFont="1" applyFill="1" applyBorder="1" applyAlignment="1" applyProtection="1">
      <alignment horizontal="center" vertical="center" wrapText="1"/>
      <protection locked="0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24" borderId="34" xfId="0" applyFont="1" applyFill="1" applyBorder="1" applyAlignment="1" applyProtection="1">
      <alignment horizontal="center" vertical="center" wrapText="1"/>
      <protection locked="0"/>
    </xf>
    <xf numFmtId="0" fontId="3" fillId="24" borderId="43" xfId="0" applyFont="1" applyFill="1" applyBorder="1" applyAlignment="1" applyProtection="1">
      <alignment horizontal="center" vertical="center" wrapText="1"/>
      <protection locked="0"/>
    </xf>
    <xf numFmtId="0" fontId="3" fillId="24" borderId="44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0" fontId="47" fillId="0" borderId="44" xfId="0" applyFont="1" applyFill="1" applyBorder="1" applyAlignment="1" applyProtection="1">
      <alignment horizontal="center" vertical="center" wrapText="1"/>
      <protection/>
    </xf>
    <xf numFmtId="0" fontId="47" fillId="0" borderId="32" xfId="0" applyFont="1" applyFill="1" applyBorder="1" applyAlignment="1" applyProtection="1">
      <alignment horizontal="center" vertical="center" wrapText="1"/>
      <protection/>
    </xf>
    <xf numFmtId="0" fontId="47" fillId="0" borderId="42" xfId="0" applyFont="1" applyFill="1" applyBorder="1" applyAlignment="1" applyProtection="1">
      <alignment horizontal="center" vertical="center" wrapText="1"/>
      <protection/>
    </xf>
    <xf numFmtId="0" fontId="47" fillId="0" borderId="50" xfId="0" applyFont="1" applyFill="1" applyBorder="1" applyAlignment="1" applyProtection="1">
      <alignment horizontal="center" vertical="center" wrapText="1"/>
      <protection/>
    </xf>
    <xf numFmtId="0" fontId="47" fillId="0" borderId="53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Border="1" applyAlignment="1">
      <alignment horizontal="center" vertical="center" wrapText="1"/>
    </xf>
    <xf numFmtId="0" fontId="3" fillId="25" borderId="54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" fontId="3" fillId="7" borderId="11" xfId="0" applyNumberFormat="1" applyFont="1" applyFill="1" applyBorder="1" applyAlignment="1" applyProtection="1">
      <alignment horizontal="center" vertical="center"/>
      <protection locked="0"/>
    </xf>
    <xf numFmtId="1" fontId="3" fillId="7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6" fillId="24" borderId="11" xfId="57" applyFont="1" applyFill="1" applyBorder="1" applyAlignment="1" applyProtection="1">
      <alignment vertical="center"/>
      <protection locked="0"/>
    </xf>
    <xf numFmtId="49" fontId="6" fillId="24" borderId="11" xfId="57" applyNumberFormat="1" applyFont="1" applyFill="1" applyBorder="1" applyAlignment="1" applyProtection="1">
      <alignment horizontal="left" vertical="center"/>
      <protection locked="0"/>
    </xf>
    <xf numFmtId="20" fontId="6" fillId="24" borderId="11" xfId="57" applyNumberFormat="1" applyFont="1" applyFill="1" applyBorder="1" applyAlignment="1" applyProtection="1">
      <alignment vertical="center"/>
      <protection locked="0"/>
    </xf>
    <xf numFmtId="49" fontId="6" fillId="24" borderId="11" xfId="57" applyNumberFormat="1" applyFont="1" applyFill="1" applyBorder="1" applyAlignment="1" applyProtection="1">
      <alignment vertical="center"/>
      <protection locked="0"/>
    </xf>
    <xf numFmtId="0" fontId="11" fillId="24" borderId="11" xfId="57" applyFont="1" applyFill="1" applyBorder="1" applyAlignment="1" applyProtection="1">
      <alignment horizontal="center" vertical="center"/>
      <protection locked="0"/>
    </xf>
    <xf numFmtId="0" fontId="11" fillId="0" borderId="0" xfId="57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4" borderId="53" xfId="0" applyFont="1" applyFill="1" applyBorder="1" applyAlignment="1" applyProtection="1">
      <alignment horizontal="center" vertical="center" wrapText="1"/>
      <protection locked="0"/>
    </xf>
    <xf numFmtId="0" fontId="19" fillId="0" borderId="55" xfId="57" applyFont="1" applyBorder="1" applyAlignment="1" applyProtection="1">
      <alignment horizontal="left" vertical="center"/>
      <protection/>
    </xf>
    <xf numFmtId="0" fontId="19" fillId="0" borderId="55" xfId="57" applyFont="1" applyBorder="1" applyAlignment="1" applyProtection="1">
      <alignment vertical="center"/>
      <protection/>
    </xf>
    <xf numFmtId="0" fontId="11" fillId="0" borderId="56" xfId="57" applyFont="1" applyBorder="1" applyAlignment="1" applyProtection="1">
      <alignment vertical="center"/>
      <protection/>
    </xf>
    <xf numFmtId="0" fontId="11" fillId="26" borderId="25" xfId="57" applyFont="1" applyFill="1" applyBorder="1" applyAlignment="1" applyProtection="1">
      <alignment vertical="center"/>
      <protection/>
    </xf>
    <xf numFmtId="0" fontId="11" fillId="26" borderId="23" xfId="57" applyFont="1" applyFill="1" applyBorder="1" applyAlignment="1" applyProtection="1">
      <alignment vertical="center"/>
      <protection/>
    </xf>
    <xf numFmtId="0" fontId="14" fillId="0" borderId="55" xfId="57" applyFont="1" applyBorder="1" applyAlignment="1" applyProtection="1">
      <alignment horizontal="left" vertical="center"/>
      <protection/>
    </xf>
    <xf numFmtId="0" fontId="14" fillId="0" borderId="55" xfId="57" applyFont="1" applyBorder="1" applyAlignment="1" applyProtection="1">
      <alignment vertical="center"/>
      <protection/>
    </xf>
    <xf numFmtId="0" fontId="11" fillId="0" borderId="55" xfId="57" applyFont="1" applyBorder="1" applyAlignment="1" applyProtection="1">
      <alignment horizontal="left" vertical="center"/>
      <protection/>
    </xf>
    <xf numFmtId="0" fontId="11" fillId="0" borderId="55" xfId="57" applyFont="1" applyBorder="1" applyAlignment="1" applyProtection="1">
      <alignment vertical="center"/>
      <protection/>
    </xf>
    <xf numFmtId="0" fontId="9" fillId="0" borderId="0" xfId="57" applyFont="1" applyBorder="1" applyAlignment="1" applyProtection="1" quotePrefix="1">
      <alignment vertical="center"/>
      <protection/>
    </xf>
    <xf numFmtId="0" fontId="9" fillId="24" borderId="11" xfId="57" applyFont="1" applyFill="1" applyBorder="1" applyAlignment="1" applyProtection="1">
      <alignment vertical="center"/>
      <protection/>
    </xf>
    <xf numFmtId="0" fontId="9" fillId="7" borderId="11" xfId="57" applyFont="1" applyFill="1" applyBorder="1" applyAlignment="1" applyProtection="1">
      <alignment vertical="center"/>
      <protection/>
    </xf>
    <xf numFmtId="49" fontId="6" fillId="7" borderId="11" xfId="57" applyNumberFormat="1" applyFont="1" applyFill="1" applyBorder="1" applyAlignment="1" applyProtection="1">
      <alignment vertical="center"/>
      <protection locked="0"/>
    </xf>
    <xf numFmtId="0" fontId="6" fillId="7" borderId="11" xfId="57" applyFont="1" applyFill="1" applyBorder="1" applyAlignment="1" applyProtection="1">
      <alignment vertical="center"/>
      <protection locked="0"/>
    </xf>
    <xf numFmtId="0" fontId="6" fillId="7" borderId="11" xfId="57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29" fillId="11" borderId="0" xfId="0" applyFont="1" applyFill="1" applyAlignment="1">
      <alignment vertical="center"/>
    </xf>
    <xf numFmtId="0" fontId="29" fillId="20" borderId="0" xfId="0" applyFont="1" applyFill="1" applyAlignment="1">
      <alignment vertical="center"/>
    </xf>
    <xf numFmtId="1" fontId="3" fillId="27" borderId="2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5" fillId="28" borderId="0" xfId="0" applyFont="1" applyFill="1" applyAlignment="1">
      <alignment vertical="center"/>
    </xf>
    <xf numFmtId="0" fontId="18" fillId="0" borderId="55" xfId="57" applyFont="1" applyBorder="1" applyAlignment="1" applyProtection="1">
      <alignment vertical="center"/>
      <protection/>
    </xf>
    <xf numFmtId="0" fontId="11" fillId="0" borderId="0" xfId="57" applyFont="1" applyAlignment="1" applyProtection="1">
      <alignment horizontal="center" vertical="center"/>
      <protection/>
    </xf>
    <xf numFmtId="0" fontId="11" fillId="0" borderId="28" xfId="57" applyFont="1" applyBorder="1" applyAlignment="1" applyProtection="1">
      <alignment horizontal="left" vertical="center"/>
      <protection/>
    </xf>
    <xf numFmtId="0" fontId="11" fillId="0" borderId="29" xfId="57" applyFont="1" applyBorder="1" applyAlignment="1" applyProtection="1">
      <alignment horizontal="left" vertical="center"/>
      <protection/>
    </xf>
    <xf numFmtId="0" fontId="9" fillId="0" borderId="29" xfId="57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7" fillId="0" borderId="35" xfId="57" applyFont="1" applyBorder="1" applyAlignment="1" applyProtection="1">
      <alignment vertical="center"/>
      <protection/>
    </xf>
    <xf numFmtId="0" fontId="27" fillId="0" borderId="0" xfId="57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1" fillId="0" borderId="0" xfId="57" applyFont="1" applyBorder="1" applyAlignment="1" applyProtection="1">
      <alignment horizontal="center" vertical="center"/>
      <protection/>
    </xf>
    <xf numFmtId="0" fontId="9" fillId="0" borderId="30" xfId="57" applyFont="1" applyBorder="1" applyAlignment="1" applyProtection="1">
      <alignment vertical="center"/>
      <protection/>
    </xf>
    <xf numFmtId="0" fontId="11" fillId="7" borderId="28" xfId="57" applyFont="1" applyFill="1" applyBorder="1" applyAlignment="1" applyProtection="1">
      <alignment vertical="center"/>
      <protection locked="0"/>
    </xf>
    <xf numFmtId="0" fontId="9" fillId="7" borderId="29" xfId="57" applyFill="1" applyBorder="1" applyAlignment="1" applyProtection="1">
      <alignment vertical="center"/>
      <protection locked="0"/>
    </xf>
    <xf numFmtId="0" fontId="9" fillId="7" borderId="30" xfId="57" applyFill="1" applyBorder="1" applyAlignment="1" applyProtection="1">
      <alignment vertical="center"/>
      <protection locked="0"/>
    </xf>
    <xf numFmtId="0" fontId="10" fillId="0" borderId="0" xfId="57" applyFont="1" applyAlignment="1" applyProtection="1">
      <alignment horizontal="center" vertical="center" textRotation="45"/>
      <protection/>
    </xf>
    <xf numFmtId="0" fontId="10" fillId="0" borderId="50" xfId="57" applyFont="1" applyBorder="1" applyAlignment="1" applyProtection="1">
      <alignment horizontal="center" vertical="center" textRotation="45"/>
      <protection/>
    </xf>
    <xf numFmtId="0" fontId="11" fillId="7" borderId="21" xfId="57" applyFont="1" applyFill="1" applyBorder="1" applyAlignment="1" applyProtection="1">
      <alignment horizontal="left" vertical="center"/>
      <protection locked="0"/>
    </xf>
    <xf numFmtId="0" fontId="0" fillId="7" borderId="23" xfId="0" applyFill="1" applyBorder="1" applyAlignment="1" applyProtection="1">
      <alignment vertical="center"/>
      <protection locked="0"/>
    </xf>
    <xf numFmtId="0" fontId="12" fillId="0" borderId="35" xfId="57" applyFont="1" applyBorder="1" applyAlignment="1" applyProtection="1">
      <alignment vertical="center"/>
      <protection/>
    </xf>
    <xf numFmtId="0" fontId="20" fillId="0" borderId="55" xfId="57" applyFont="1" applyBorder="1" applyAlignment="1" applyProtection="1">
      <alignment vertical="center"/>
      <protection/>
    </xf>
    <xf numFmtId="0" fontId="11" fillId="7" borderId="18" xfId="57" applyFont="1" applyFill="1" applyBorder="1" applyAlignment="1" applyProtection="1">
      <alignment horizontal="left" vertical="center"/>
      <protection locked="0"/>
    </xf>
    <xf numFmtId="0" fontId="0" fillId="7" borderId="25" xfId="0" applyFill="1" applyBorder="1" applyAlignment="1" applyProtection="1">
      <alignment vertical="center"/>
      <protection locked="0"/>
    </xf>
    <xf numFmtId="0" fontId="11" fillId="7" borderId="25" xfId="57" applyFont="1" applyFill="1" applyBorder="1" applyAlignment="1" applyProtection="1">
      <alignment horizontal="left" vertical="center"/>
      <protection locked="0"/>
    </xf>
    <xf numFmtId="0" fontId="0" fillId="7" borderId="26" xfId="0" applyFill="1" applyBorder="1" applyAlignment="1" applyProtection="1">
      <alignment vertical="center"/>
      <protection locked="0"/>
    </xf>
    <xf numFmtId="0" fontId="11" fillId="7" borderId="23" xfId="57" applyFont="1" applyFill="1" applyBorder="1" applyAlignment="1" applyProtection="1">
      <alignment horizontal="left" vertical="center"/>
      <protection locked="0"/>
    </xf>
    <xf numFmtId="0" fontId="0" fillId="7" borderId="24" xfId="0" applyFill="1" applyBorder="1" applyAlignment="1" applyProtection="1">
      <alignment vertical="center"/>
      <protection locked="0"/>
    </xf>
    <xf numFmtId="0" fontId="13" fillId="0" borderId="31" xfId="57" applyFont="1" applyBorder="1" applyAlignment="1" applyProtection="1">
      <alignment horizontal="right" vertical="center"/>
      <protection/>
    </xf>
    <xf numFmtId="0" fontId="0" fillId="0" borderId="31" xfId="0" applyBorder="1" applyAlignment="1">
      <alignment horizontal="right" vertical="center"/>
    </xf>
    <xf numFmtId="0" fontId="13" fillId="0" borderId="0" xfId="57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11" fillId="0" borderId="0" xfId="57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10" fillId="0" borderId="35" xfId="57" applyFont="1" applyBorder="1" applyAlignment="1" applyProtection="1">
      <alignment vertical="center"/>
      <protection/>
    </xf>
    <xf numFmtId="0" fontId="9" fillId="0" borderId="55" xfId="57" applyFont="1" applyBorder="1" applyAlignment="1" applyProtection="1">
      <alignment vertical="center"/>
      <protection/>
    </xf>
    <xf numFmtId="0" fontId="11" fillId="0" borderId="57" xfId="57" applyFont="1" applyBorder="1" applyAlignment="1" applyProtection="1">
      <alignment horizontal="center" vertical="center"/>
      <protection/>
    </xf>
    <xf numFmtId="0" fontId="11" fillId="0" borderId="56" xfId="57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/>
    </xf>
    <xf numFmtId="0" fontId="45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1" fillId="0" borderId="5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/>
    </xf>
    <xf numFmtId="0" fontId="21" fillId="0" borderId="60" xfId="0" applyFont="1" applyFill="1" applyBorder="1" applyAlignment="1" applyProtection="1">
      <alignment vertical="center" wrapText="1"/>
      <protection/>
    </xf>
    <xf numFmtId="0" fontId="0" fillId="0" borderId="61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60" xfId="0" applyFont="1" applyFill="1" applyBorder="1" applyAlignment="1" applyProtection="1">
      <alignment vertical="center" wrapText="1"/>
      <protection/>
    </xf>
    <xf numFmtId="0" fontId="24" fillId="0" borderId="61" xfId="0" applyFont="1" applyBorder="1" applyAlignment="1" applyProtection="1">
      <alignment vertical="center"/>
      <protection/>
    </xf>
    <xf numFmtId="0" fontId="24" fillId="0" borderId="20" xfId="0" applyFont="1" applyBorder="1" applyAlignment="1" applyProtection="1">
      <alignment vertical="center"/>
      <protection/>
    </xf>
    <xf numFmtId="0" fontId="2" fillId="0" borderId="61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39" fillId="0" borderId="61" xfId="0" applyFont="1" applyBorder="1" applyAlignment="1">
      <alignment vertical="center"/>
    </xf>
    <xf numFmtId="0" fontId="21" fillId="0" borderId="60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60" xfId="0" applyFont="1" applyFill="1" applyBorder="1" applyAlignment="1" applyProtection="1">
      <alignment vertical="center" wrapText="1"/>
      <protection/>
    </xf>
    <xf numFmtId="0" fontId="0" fillId="0" borderId="61" xfId="0" applyFill="1" applyBorder="1" applyAlignment="1" applyProtection="1">
      <alignment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28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11" fillId="0" borderId="48" xfId="57" applyFont="1" applyFill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1" fillId="0" borderId="48" xfId="57" applyFont="1" applyBorder="1" applyAlignment="1">
      <alignment horizontal="center" vertical="center"/>
      <protection/>
    </xf>
    <xf numFmtId="0" fontId="36" fillId="0" borderId="0" xfId="5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2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5" fillId="0" borderId="0" xfId="57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DL final team and music 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4"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4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9">
      <selection activeCell="E9" sqref="E9"/>
    </sheetView>
  </sheetViews>
  <sheetFormatPr defaultColWidth="11.421875" defaultRowHeight="12.75"/>
  <cols>
    <col min="1" max="1" width="12.8515625" style="114" customWidth="1"/>
    <col min="2" max="2" width="28.00390625" style="114" bestFit="1" customWidth="1"/>
    <col min="3" max="3" width="7.57421875" style="117" bestFit="1" customWidth="1"/>
    <col min="4" max="6" width="5.7109375" style="114" customWidth="1"/>
    <col min="7" max="7" width="18.28125" style="114" bestFit="1" customWidth="1"/>
    <col min="8" max="8" width="26.00390625" style="114" customWidth="1"/>
    <col min="9" max="9" width="15.57421875" style="114" customWidth="1"/>
    <col min="10" max="16384" width="11.421875" style="114" customWidth="1"/>
  </cols>
  <sheetData>
    <row r="1" spans="1:7" s="100" customFormat="1" ht="19.5" customHeight="1">
      <c r="A1" s="261" t="s">
        <v>50</v>
      </c>
      <c r="B1" s="262"/>
      <c r="C1" s="262"/>
      <c r="D1" s="262"/>
      <c r="E1" s="262"/>
      <c r="F1" s="262"/>
      <c r="G1" s="262"/>
    </row>
    <row r="2" spans="1:7" s="100" customFormat="1" ht="19.5" customHeight="1">
      <c r="A2" s="101"/>
      <c r="B2" s="61"/>
      <c r="C2" s="115"/>
      <c r="D2" s="61"/>
      <c r="E2" s="61"/>
      <c r="F2" s="61"/>
      <c r="G2" s="102"/>
    </row>
    <row r="3" spans="1:7" s="100" customFormat="1" ht="19.5" customHeight="1">
      <c r="A3" s="101" t="s">
        <v>17</v>
      </c>
      <c r="B3" s="225" t="s">
        <v>101</v>
      </c>
      <c r="C3" s="111"/>
      <c r="D3" s="103"/>
      <c r="E3" s="103"/>
      <c r="F3" s="103"/>
      <c r="G3" s="61"/>
    </row>
    <row r="4" spans="1:7" s="100" customFormat="1" ht="19.5" customHeight="1">
      <c r="A4" s="101" t="s">
        <v>18</v>
      </c>
      <c r="B4" s="226" t="s">
        <v>104</v>
      </c>
      <c r="C4" s="111"/>
      <c r="D4" s="103"/>
      <c r="E4" s="103"/>
      <c r="F4" s="103"/>
      <c r="G4" s="61"/>
    </row>
    <row r="5" spans="1:7" s="100" customFormat="1" ht="19.5" customHeight="1">
      <c r="A5" s="101" t="s">
        <v>19</v>
      </c>
      <c r="B5" s="227" t="s">
        <v>105</v>
      </c>
      <c r="C5" s="111"/>
      <c r="D5" s="103"/>
      <c r="E5" s="103"/>
      <c r="F5" s="103"/>
      <c r="G5" s="61"/>
    </row>
    <row r="6" spans="1:7" s="100" customFormat="1" ht="19.5" customHeight="1">
      <c r="A6" s="101"/>
      <c r="B6" s="61"/>
      <c r="C6" s="263" t="s">
        <v>20</v>
      </c>
      <c r="D6" s="259"/>
      <c r="E6" s="259"/>
      <c r="F6" s="259"/>
      <c r="G6" s="259"/>
    </row>
    <row r="7" spans="1:7" s="100" customFormat="1" ht="19.5" customHeight="1">
      <c r="A7" s="104" t="s">
        <v>54</v>
      </c>
      <c r="B7" s="61"/>
      <c r="C7" s="115"/>
      <c r="D7" s="61"/>
      <c r="E7" s="99" t="s">
        <v>21</v>
      </c>
      <c r="F7" s="61"/>
      <c r="G7" s="99" t="s">
        <v>62</v>
      </c>
    </row>
    <row r="8" spans="1:7" s="100" customFormat="1" ht="19.5" customHeight="1">
      <c r="A8" s="101"/>
      <c r="B8" s="105"/>
      <c r="C8" s="99" t="s">
        <v>22</v>
      </c>
      <c r="D8" s="106" t="s">
        <v>23</v>
      </c>
      <c r="E8" s="106" t="s">
        <v>24</v>
      </c>
      <c r="F8" s="106" t="s">
        <v>25</v>
      </c>
      <c r="G8" s="61"/>
    </row>
    <row r="9" spans="1:8" s="100" customFormat="1" ht="19.5" customHeight="1">
      <c r="A9" s="101" t="s">
        <v>26</v>
      </c>
      <c r="B9" s="225" t="s">
        <v>106</v>
      </c>
      <c r="C9" s="247"/>
      <c r="D9" s="247"/>
      <c r="E9" s="247"/>
      <c r="F9" s="247"/>
      <c r="G9" s="225" t="s">
        <v>27</v>
      </c>
      <c r="H9" s="107" t="s">
        <v>32</v>
      </c>
    </row>
    <row r="10" spans="1:8" s="100" customFormat="1" ht="19.5" customHeight="1">
      <c r="A10" s="101" t="s">
        <v>28</v>
      </c>
      <c r="B10" s="225" t="s">
        <v>113</v>
      </c>
      <c r="C10" s="247"/>
      <c r="D10" s="247"/>
      <c r="E10" s="247"/>
      <c r="F10" s="247"/>
      <c r="G10" s="225" t="s">
        <v>27</v>
      </c>
      <c r="H10" s="107" t="s">
        <v>27</v>
      </c>
    </row>
    <row r="11" spans="1:8" s="100" customFormat="1" ht="19.5" customHeight="1">
      <c r="A11" s="61"/>
      <c r="B11" s="61"/>
      <c r="C11" s="115"/>
      <c r="D11" s="61"/>
      <c r="E11" s="61"/>
      <c r="F11" s="61"/>
      <c r="G11" s="61"/>
      <c r="H11" s="107" t="s">
        <v>60</v>
      </c>
    </row>
    <row r="12" spans="1:8" s="100" customFormat="1" ht="19.5" customHeight="1">
      <c r="A12" s="61"/>
      <c r="B12" s="61"/>
      <c r="C12" s="115"/>
      <c r="D12" s="61"/>
      <c r="E12" s="61"/>
      <c r="F12" s="61"/>
      <c r="G12" s="61"/>
      <c r="H12" s="107" t="s">
        <v>29</v>
      </c>
    </row>
    <row r="13" spans="1:8" s="100" customFormat="1" ht="19.5" customHeight="1">
      <c r="A13" s="108" t="s">
        <v>58</v>
      </c>
      <c r="B13" s="61"/>
      <c r="C13" s="115"/>
      <c r="D13" s="61"/>
      <c r="E13" s="99" t="s">
        <v>21</v>
      </c>
      <c r="F13" s="61"/>
      <c r="G13" s="99" t="s">
        <v>62</v>
      </c>
      <c r="H13" s="107" t="s">
        <v>61</v>
      </c>
    </row>
    <row r="14" spans="1:8" s="100" customFormat="1" ht="19.5" customHeight="1">
      <c r="A14" s="101"/>
      <c r="B14" s="105"/>
      <c r="C14" s="99" t="s">
        <v>22</v>
      </c>
      <c r="D14" s="106" t="s">
        <v>23</v>
      </c>
      <c r="E14" s="106" t="s">
        <v>24</v>
      </c>
      <c r="F14" s="106" t="s">
        <v>25</v>
      </c>
      <c r="G14" s="61"/>
      <c r="H14" s="109"/>
    </row>
    <row r="15" spans="1:8" s="100" customFormat="1" ht="19.5" customHeight="1">
      <c r="A15" s="101" t="s">
        <v>26</v>
      </c>
      <c r="B15" s="225" t="s">
        <v>107</v>
      </c>
      <c r="C15" s="247"/>
      <c r="D15" s="247"/>
      <c r="E15" s="247"/>
      <c r="F15" s="247"/>
      <c r="G15" s="225" t="s">
        <v>29</v>
      </c>
      <c r="H15" s="109"/>
    </row>
    <row r="16" spans="1:8" s="100" customFormat="1" ht="19.5" customHeight="1">
      <c r="A16" s="101" t="s">
        <v>28</v>
      </c>
      <c r="B16" s="225" t="s">
        <v>108</v>
      </c>
      <c r="C16" s="247"/>
      <c r="D16" s="247"/>
      <c r="E16" s="247"/>
      <c r="F16" s="247"/>
      <c r="G16" s="225" t="s">
        <v>27</v>
      </c>
      <c r="H16" s="109"/>
    </row>
    <row r="17" spans="1:8" s="100" customFormat="1" ht="19.5" customHeight="1">
      <c r="A17" s="61"/>
      <c r="B17" s="61"/>
      <c r="C17" s="115"/>
      <c r="D17" s="61"/>
      <c r="E17" s="61"/>
      <c r="F17" s="61"/>
      <c r="G17" s="61"/>
      <c r="H17" s="109"/>
    </row>
    <row r="18" spans="1:8" s="100" customFormat="1" ht="19.5" customHeight="1">
      <c r="A18" s="61"/>
      <c r="B18" s="61"/>
      <c r="C18" s="115"/>
      <c r="D18" s="61"/>
      <c r="E18" s="61"/>
      <c r="F18" s="61"/>
      <c r="G18" s="61"/>
      <c r="H18" s="109"/>
    </row>
    <row r="19" spans="1:7" s="100" customFormat="1" ht="19.5" customHeight="1">
      <c r="A19" s="110" t="s">
        <v>59</v>
      </c>
      <c r="B19" s="61"/>
      <c r="C19" s="115"/>
      <c r="D19" s="61"/>
      <c r="E19" s="99" t="s">
        <v>21</v>
      </c>
      <c r="F19" s="61"/>
      <c r="G19" s="99" t="s">
        <v>62</v>
      </c>
    </row>
    <row r="20" spans="1:7" s="100" customFormat="1" ht="19.5" customHeight="1">
      <c r="A20" s="101"/>
      <c r="B20" s="105"/>
      <c r="C20" s="99" t="s">
        <v>22</v>
      </c>
      <c r="D20" s="106" t="s">
        <v>23</v>
      </c>
      <c r="E20" s="106" t="s">
        <v>24</v>
      </c>
      <c r="F20" s="106" t="s">
        <v>25</v>
      </c>
      <c r="G20" s="61"/>
    </row>
    <row r="21" spans="1:8" s="100" customFormat="1" ht="19.5" customHeight="1">
      <c r="A21" s="101" t="s">
        <v>26</v>
      </c>
      <c r="B21" s="225" t="s">
        <v>109</v>
      </c>
      <c r="C21" s="247"/>
      <c r="D21" s="247"/>
      <c r="E21" s="247"/>
      <c r="F21" s="247"/>
      <c r="G21" s="225" t="s">
        <v>27</v>
      </c>
      <c r="H21" s="109"/>
    </row>
    <row r="22" spans="1:8" s="100" customFormat="1" ht="19.5" customHeight="1">
      <c r="A22" s="101" t="s">
        <v>28</v>
      </c>
      <c r="B22" s="225" t="s">
        <v>110</v>
      </c>
      <c r="C22" s="247"/>
      <c r="D22" s="247"/>
      <c r="E22" s="247"/>
      <c r="F22" s="247"/>
      <c r="G22" s="225" t="s">
        <v>27</v>
      </c>
      <c r="H22" s="109"/>
    </row>
    <row r="23" spans="1:8" s="100" customFormat="1" ht="19.5" customHeight="1">
      <c r="A23" s="61"/>
      <c r="B23" s="103"/>
      <c r="C23" s="111"/>
      <c r="D23" s="111"/>
      <c r="E23" s="111"/>
      <c r="F23" s="111"/>
      <c r="G23" s="103"/>
      <c r="H23" s="109"/>
    </row>
    <row r="24" spans="1:8" s="100" customFormat="1" ht="19.5" customHeight="1">
      <c r="A24" s="61"/>
      <c r="B24" s="103"/>
      <c r="C24" s="111"/>
      <c r="D24" s="111"/>
      <c r="E24" s="111"/>
      <c r="F24" s="111"/>
      <c r="G24" s="61"/>
      <c r="H24" s="109"/>
    </row>
    <row r="25" spans="1:7" s="100" customFormat="1" ht="19.5" customHeight="1">
      <c r="A25" s="61" t="s">
        <v>30</v>
      </c>
      <c r="B25" s="61" t="s">
        <v>31</v>
      </c>
      <c r="C25" s="115"/>
      <c r="D25" s="111"/>
      <c r="E25" s="111"/>
      <c r="F25" s="111"/>
      <c r="G25" s="61"/>
    </row>
    <row r="26" spans="1:7" ht="19.5" customHeight="1">
      <c r="A26" s="112" t="s">
        <v>1</v>
      </c>
      <c r="B26" s="228" t="s">
        <v>101</v>
      </c>
      <c r="C26" s="116" t="s">
        <v>33</v>
      </c>
      <c r="D26" s="113" t="s">
        <v>33</v>
      </c>
      <c r="E26" s="113" t="s">
        <v>33</v>
      </c>
      <c r="F26" s="243" t="s">
        <v>33</v>
      </c>
      <c r="G26" s="242" t="s">
        <v>102</v>
      </c>
    </row>
    <row r="27" spans="1:7" ht="19.5" customHeight="1">
      <c r="A27" s="112" t="s">
        <v>2</v>
      </c>
      <c r="B27" s="228" t="s">
        <v>111</v>
      </c>
      <c r="C27" s="116" t="s">
        <v>33</v>
      </c>
      <c r="D27" s="113" t="s">
        <v>33</v>
      </c>
      <c r="E27" s="113" t="s">
        <v>33</v>
      </c>
      <c r="F27" s="244" t="s">
        <v>33</v>
      </c>
      <c r="G27" s="242" t="s">
        <v>103</v>
      </c>
    </row>
    <row r="28" spans="1:7" ht="19.5" customHeight="1">
      <c r="A28" s="112" t="s">
        <v>3</v>
      </c>
      <c r="B28" s="228" t="s">
        <v>112</v>
      </c>
      <c r="C28" s="116" t="s">
        <v>33</v>
      </c>
      <c r="D28" s="113" t="s">
        <v>33</v>
      </c>
      <c r="E28" s="113" t="s">
        <v>33</v>
      </c>
      <c r="F28" s="113" t="s">
        <v>33</v>
      </c>
      <c r="G28" s="113"/>
    </row>
    <row r="29" spans="1:8" s="100" customFormat="1" ht="19.5" customHeight="1">
      <c r="A29" s="61"/>
      <c r="B29" s="103"/>
      <c r="C29" s="111"/>
      <c r="D29" s="111"/>
      <c r="E29" s="111"/>
      <c r="F29" s="111"/>
      <c r="G29" s="61"/>
      <c r="H29" s="109"/>
    </row>
    <row r="30" spans="1:7" ht="19.5" customHeight="1">
      <c r="A30" s="61" t="s">
        <v>71</v>
      </c>
      <c r="B30" s="245"/>
      <c r="C30" s="116" t="s">
        <v>33</v>
      </c>
      <c r="D30" s="113" t="s">
        <v>33</v>
      </c>
      <c r="E30" s="113" t="s">
        <v>33</v>
      </c>
      <c r="F30" s="113" t="s">
        <v>33</v>
      </c>
      <c r="G30" s="113"/>
    </row>
    <row r="31" spans="1:7" s="100" customFormat="1" ht="19.5" customHeight="1">
      <c r="A31" s="61" t="s">
        <v>70</v>
      </c>
      <c r="B31" s="61"/>
      <c r="C31" s="115"/>
      <c r="D31" s="111"/>
      <c r="E31" s="111"/>
      <c r="F31" s="111"/>
      <c r="G31" s="61"/>
    </row>
    <row r="32" spans="1:7" ht="19.5" customHeight="1">
      <c r="A32" s="112">
        <v>1</v>
      </c>
      <c r="B32" s="245" t="s">
        <v>139</v>
      </c>
      <c r="C32" s="116" t="s">
        <v>33</v>
      </c>
      <c r="D32" s="113" t="s">
        <v>33</v>
      </c>
      <c r="E32" s="113" t="s">
        <v>33</v>
      </c>
      <c r="F32" s="113" t="s">
        <v>33</v>
      </c>
      <c r="G32" s="113"/>
    </row>
    <row r="33" spans="1:7" ht="19.5" customHeight="1">
      <c r="A33" s="112">
        <v>2</v>
      </c>
      <c r="B33" s="246" t="s">
        <v>140</v>
      </c>
      <c r="C33" s="116" t="s">
        <v>33</v>
      </c>
      <c r="D33" s="113" t="s">
        <v>33</v>
      </c>
      <c r="E33" s="113" t="s">
        <v>33</v>
      </c>
      <c r="F33" s="113" t="s">
        <v>33</v>
      </c>
      <c r="G33" s="113"/>
    </row>
    <row r="34" spans="1:7" ht="19.5" customHeight="1">
      <c r="A34" s="112">
        <v>3</v>
      </c>
      <c r="B34" s="246" t="s">
        <v>141</v>
      </c>
      <c r="C34" s="116" t="s">
        <v>33</v>
      </c>
      <c r="D34" s="113" t="s">
        <v>33</v>
      </c>
      <c r="E34" s="113" t="s">
        <v>33</v>
      </c>
      <c r="F34" s="113" t="s">
        <v>33</v>
      </c>
      <c r="G34" s="113"/>
    </row>
    <row r="35" spans="1:7" s="100" customFormat="1" ht="19.5" customHeight="1">
      <c r="A35" s="61" t="s">
        <v>33</v>
      </c>
      <c r="B35" s="61"/>
      <c r="C35" s="115"/>
      <c r="D35" s="111"/>
      <c r="E35" s="111"/>
      <c r="F35" s="111"/>
      <c r="G35" s="61"/>
    </row>
  </sheetData>
  <sheetProtection password="C92F" sheet="1" objects="1" scenarios="1" selectLockedCells="1"/>
  <mergeCells count="2">
    <mergeCell ref="A1:G1"/>
    <mergeCell ref="C6:G6"/>
  </mergeCells>
  <dataValidations count="1">
    <dataValidation type="list" allowBlank="1" showInputMessage="1" showErrorMessage="1" sqref="G9:G10 G15:G16 G21:G22">
      <formula1>$H$9:$H$13</formula1>
    </dataValidation>
  </dataValidation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4800" verticalDpi="4800" orientation="portrait" paperSize="9" r:id="rId1"/>
  <headerFooter alignWithMargins="0">
    <oddHeader>&amp;C&amp;"Arial,Bold"&amp;22RIDL South East Regional Heat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B10" sqref="B10:C10"/>
    </sheetView>
  </sheetViews>
  <sheetFormatPr defaultColWidth="11.421875" defaultRowHeight="12.75"/>
  <cols>
    <col min="1" max="1" width="12.7109375" style="79" customWidth="1"/>
    <col min="2" max="3" width="13.8515625" style="79" customWidth="1"/>
    <col min="4" max="4" width="1.8515625" style="79" customWidth="1"/>
    <col min="5" max="6" width="13.8515625" style="79" customWidth="1"/>
    <col min="7" max="7" width="6.7109375" style="79" customWidth="1"/>
    <col min="8" max="8" width="6.7109375" style="80" customWidth="1"/>
    <col min="9" max="9" width="2.7109375" style="80" customWidth="1"/>
    <col min="10" max="11" width="9.7109375" style="80" customWidth="1"/>
    <col min="12" max="12" width="10.00390625" style="79" customWidth="1"/>
    <col min="13" max="16384" width="11.421875" style="79" customWidth="1"/>
  </cols>
  <sheetData>
    <row r="1" spans="1:12" s="64" customFormat="1" ht="23.25">
      <c r="A1" s="62" t="s">
        <v>64</v>
      </c>
      <c r="B1" s="118" t="str">
        <f>IF(Master!B26="","","A")</f>
        <v>A</v>
      </c>
      <c r="C1" s="62" t="str">
        <f>IF(Master!B26="","",Master!B26)</f>
        <v>Gillingham</v>
      </c>
      <c r="D1" s="63"/>
      <c r="G1" s="65"/>
      <c r="H1" s="65"/>
      <c r="I1" s="65"/>
      <c r="J1" s="65"/>
      <c r="K1" s="65"/>
      <c r="L1" s="65"/>
    </row>
    <row r="2" spans="2:11" s="66" customFormat="1" ht="19.5" customHeight="1">
      <c r="B2" s="67"/>
      <c r="H2" s="68"/>
      <c r="I2" s="68"/>
      <c r="J2" s="68"/>
      <c r="K2" s="68"/>
    </row>
    <row r="3" spans="1:11" s="66" customFormat="1" ht="19.5" customHeight="1">
      <c r="A3" s="69" t="s">
        <v>34</v>
      </c>
      <c r="B3" s="265" t="s">
        <v>115</v>
      </c>
      <c r="C3" s="266"/>
      <c r="D3" s="267"/>
      <c r="F3" s="70" t="s">
        <v>17</v>
      </c>
      <c r="G3" s="256" t="str">
        <f>Master!$B$3</f>
        <v>Gillingham</v>
      </c>
      <c r="H3" s="257"/>
      <c r="I3" s="257"/>
      <c r="J3" s="258"/>
      <c r="K3" s="264"/>
    </row>
    <row r="4" spans="6:11" s="66" customFormat="1" ht="19.5" customHeight="1">
      <c r="F4" s="70" t="s">
        <v>18</v>
      </c>
      <c r="G4" s="256" t="str">
        <f>Master!$B$4</f>
        <v>Sunday 20th July</v>
      </c>
      <c r="H4" s="257"/>
      <c r="I4" s="257"/>
      <c r="J4" s="258"/>
      <c r="K4" s="264"/>
    </row>
    <row r="5" spans="6:11" s="66" customFormat="1" ht="19.5" customHeight="1">
      <c r="F5" s="70" t="s">
        <v>19</v>
      </c>
      <c r="G5" s="71" t="str">
        <f>Master!$B$5</f>
        <v>4:30 - 7:30pm</v>
      </c>
      <c r="H5" s="72"/>
      <c r="I5" s="72"/>
      <c r="J5" s="72"/>
      <c r="K5" s="73"/>
    </row>
    <row r="6" spans="6:11" s="66" customFormat="1" ht="19.5" customHeight="1" thickBot="1">
      <c r="F6" s="74"/>
      <c r="G6" s="141"/>
      <c r="H6" s="78"/>
      <c r="I6" s="78"/>
      <c r="J6" s="78"/>
      <c r="K6" s="78"/>
    </row>
    <row r="7" spans="1:14" s="66" customFormat="1" ht="19.5" customHeight="1">
      <c r="A7" s="74"/>
      <c r="B7" s="75"/>
      <c r="C7" s="75"/>
      <c r="D7" s="75"/>
      <c r="H7" s="268" t="s">
        <v>76</v>
      </c>
      <c r="I7" s="146"/>
      <c r="J7" s="255" t="s">
        <v>75</v>
      </c>
      <c r="K7" s="255"/>
      <c r="M7" s="289" t="s">
        <v>68</v>
      </c>
      <c r="N7" s="290"/>
    </row>
    <row r="8" spans="1:14" s="66" customFormat="1" ht="19.5" customHeight="1" thickBot="1">
      <c r="A8" s="66" t="s">
        <v>35</v>
      </c>
      <c r="B8" s="255" t="s">
        <v>36</v>
      </c>
      <c r="C8" s="255"/>
      <c r="E8" s="255" t="s">
        <v>37</v>
      </c>
      <c r="F8" s="255"/>
      <c r="H8" s="268"/>
      <c r="I8" s="146"/>
      <c r="J8" s="80" t="s">
        <v>72</v>
      </c>
      <c r="K8" s="80" t="s">
        <v>74</v>
      </c>
      <c r="M8" s="137" t="s">
        <v>69</v>
      </c>
      <c r="N8" s="166" t="s">
        <v>78</v>
      </c>
    </row>
    <row r="9" spans="1:14" s="66" customFormat="1" ht="19.5" customHeight="1" thickBot="1">
      <c r="A9" s="260" t="s">
        <v>38</v>
      </c>
      <c r="B9" s="254"/>
      <c r="C9" s="233" t="str">
        <f>Master!$B$9</f>
        <v>Rhythm Blues</v>
      </c>
      <c r="D9" s="234"/>
      <c r="E9" s="234"/>
      <c r="F9" s="235"/>
      <c r="H9" s="269"/>
      <c r="I9" s="147"/>
      <c r="J9" s="80" t="s">
        <v>73</v>
      </c>
      <c r="K9" s="80">
        <v>100</v>
      </c>
      <c r="M9" s="138" t="s">
        <v>66</v>
      </c>
      <c r="N9" s="166" t="s">
        <v>79</v>
      </c>
    </row>
    <row r="10" spans="1:14" s="66" customFormat="1" ht="19.5" customHeight="1">
      <c r="A10" s="76">
        <v>1</v>
      </c>
      <c r="B10" s="274" t="s">
        <v>114</v>
      </c>
      <c r="C10" s="275"/>
      <c r="D10" s="236"/>
      <c r="E10" s="276" t="s">
        <v>115</v>
      </c>
      <c r="F10" s="277"/>
      <c r="G10" s="78" t="str">
        <f>IF(Jnr!$I$10="","",(IF(Jnr!$I$10&gt;Jnr!$J$10,"won",IF(Jnr!$I$10=Jnr!$J$10,"drew",IF(Jnr!$I$10&lt;Jnr!$J$10,"lost","")))))</f>
        <v>won</v>
      </c>
      <c r="H10" s="229"/>
      <c r="I10" s="77"/>
      <c r="J10" s="229"/>
      <c r="K10" s="229"/>
      <c r="L10" s="78"/>
      <c r="M10" s="138" t="s">
        <v>63</v>
      </c>
      <c r="N10" s="132">
        <f>IF(J10="y",1,IF(K10="y",2,0))</f>
        <v>0</v>
      </c>
    </row>
    <row r="11" spans="1:14" s="66" customFormat="1" ht="19.5" customHeight="1" thickBot="1">
      <c r="A11" s="76">
        <v>2</v>
      </c>
      <c r="B11" s="270" t="s">
        <v>116</v>
      </c>
      <c r="C11" s="271"/>
      <c r="D11" s="237"/>
      <c r="E11" s="278" t="s">
        <v>115</v>
      </c>
      <c r="F11" s="279"/>
      <c r="G11" s="78" t="str">
        <f>IF(Jnr!$I$12="","",(IF(Jnr!$I$12&gt;Jnr!$K$12,"won",IF(Jnr!$I$12=Jnr!$K$12,"drew",IF(Jnr!$I$12&lt;Jnr!$K$12,"lost","")))))</f>
        <v>won</v>
      </c>
      <c r="H11" s="229"/>
      <c r="I11" s="77"/>
      <c r="J11" s="229"/>
      <c r="K11" s="229"/>
      <c r="L11" s="128"/>
      <c r="M11" s="139" t="s">
        <v>65</v>
      </c>
      <c r="N11" s="132">
        <f>IF(J11="y",1,IF(K11="y",2,0))</f>
        <v>0</v>
      </c>
    </row>
    <row r="12" spans="9:14" ht="9.75" customHeight="1" thickBot="1">
      <c r="I12" s="145"/>
      <c r="M12" s="133"/>
      <c r="N12" s="134"/>
    </row>
    <row r="13" spans="1:14" s="66" customFormat="1" ht="19.5" customHeight="1" thickBot="1">
      <c r="A13" s="260" t="s">
        <v>39</v>
      </c>
      <c r="B13" s="254"/>
      <c r="C13" s="233" t="str">
        <f>Master!$B$10</f>
        <v>Canasta Tango</v>
      </c>
      <c r="D13" s="234"/>
      <c r="E13" s="234"/>
      <c r="F13" s="235"/>
      <c r="H13" s="68"/>
      <c r="I13" s="77"/>
      <c r="J13" s="68"/>
      <c r="K13" s="68"/>
      <c r="M13" s="135"/>
      <c r="N13" s="132"/>
    </row>
    <row r="14" spans="1:14" s="66" customFormat="1" ht="19.5" customHeight="1">
      <c r="A14" s="76">
        <v>3</v>
      </c>
      <c r="B14" s="274" t="s">
        <v>114</v>
      </c>
      <c r="C14" s="275"/>
      <c r="D14" s="236"/>
      <c r="E14" s="276" t="s">
        <v>117</v>
      </c>
      <c r="F14" s="277"/>
      <c r="G14" s="78" t="str">
        <f>IF(Jnr!$I$18="","",(IF(Jnr!$I$18&gt;Jnr!$J$18,"won",IF(Jnr!$I$18=Jnr!$J$18,"drew",IF(Jnr!$I$18&lt;Jnr!$J$18,"lost","")))))</f>
        <v>won</v>
      </c>
      <c r="H14" s="229"/>
      <c r="I14" s="77"/>
      <c r="J14" s="229"/>
      <c r="K14" s="229"/>
      <c r="L14" s="78"/>
      <c r="M14" s="135"/>
      <c r="N14" s="132">
        <f>IF(J14="y",1,IF(K14="y",2,0))</f>
        <v>0</v>
      </c>
    </row>
    <row r="15" spans="1:14" s="66" customFormat="1" ht="19.5" customHeight="1" thickBot="1">
      <c r="A15" s="76">
        <v>4</v>
      </c>
      <c r="B15" s="270" t="s">
        <v>118</v>
      </c>
      <c r="C15" s="271"/>
      <c r="D15" s="237"/>
      <c r="E15" s="278" t="s">
        <v>115</v>
      </c>
      <c r="F15" s="279"/>
      <c r="G15" s="78" t="str">
        <f>IF(Jnr!$I$20="","",(IF(Jnr!$I$20&gt;Jnr!$K$20,"won",IF(Jnr!$I$20=Jnr!$K$20,"drew",IF(Jnr!$I$20&lt;Jnr!$K$20,"lost","")))))</f>
        <v>won</v>
      </c>
      <c r="H15" s="229" t="s">
        <v>65</v>
      </c>
      <c r="I15" s="77"/>
      <c r="J15" s="229"/>
      <c r="K15" s="229"/>
      <c r="L15" s="78"/>
      <c r="M15" s="135"/>
      <c r="N15" s="132">
        <f>IF(J15="y",1,IF(K15="y",2,0))</f>
        <v>0</v>
      </c>
    </row>
    <row r="16" spans="1:14" ht="19.5" customHeight="1">
      <c r="A16" s="130"/>
      <c r="B16" s="130"/>
      <c r="C16" s="130"/>
      <c r="D16" s="130"/>
      <c r="E16" s="285"/>
      <c r="F16" s="286"/>
      <c r="G16" s="149"/>
      <c r="H16" s="130"/>
      <c r="I16" s="149"/>
      <c r="J16" s="151"/>
      <c r="K16" s="140"/>
      <c r="L16" s="129"/>
      <c r="M16" s="136"/>
      <c r="N16" s="167"/>
    </row>
    <row r="17" spans="7:14" ht="15.75" thickBot="1">
      <c r="G17" s="130"/>
      <c r="H17" s="144"/>
      <c r="I17" s="145"/>
      <c r="M17" s="133"/>
      <c r="N17" s="134"/>
    </row>
    <row r="18" spans="1:14" s="66" customFormat="1" ht="19.5" customHeight="1" thickBot="1">
      <c r="A18" s="272" t="s">
        <v>40</v>
      </c>
      <c r="B18" s="273"/>
      <c r="C18" s="238" t="str">
        <f>Master!$B$15</f>
        <v>Prelim Waltz</v>
      </c>
      <c r="D18" s="239"/>
      <c r="E18" s="239"/>
      <c r="F18" s="235"/>
      <c r="H18" s="68"/>
      <c r="I18" s="77"/>
      <c r="J18" s="68"/>
      <c r="K18" s="68"/>
      <c r="M18" s="135"/>
      <c r="N18" s="132"/>
    </row>
    <row r="19" spans="1:14" s="66" customFormat="1" ht="19.5" customHeight="1">
      <c r="A19" s="76">
        <v>5</v>
      </c>
      <c r="B19" s="274" t="s">
        <v>119</v>
      </c>
      <c r="C19" s="275"/>
      <c r="D19" s="236"/>
      <c r="E19" s="276" t="s">
        <v>117</v>
      </c>
      <c r="F19" s="277"/>
      <c r="G19" s="78" t="str">
        <f>IF(Inter!$I$10="","",(IF(Inter!$I$10&gt;Inter!$J$10,"won",IF(Inter!$I$10=Inter!$J$10,"drew",IF(Inter!$I$10&lt;Inter!$J$10,"lost","")))))</f>
        <v>lost</v>
      </c>
      <c r="H19" s="229"/>
      <c r="I19" s="77"/>
      <c r="J19" s="229"/>
      <c r="K19" s="229" t="s">
        <v>65</v>
      </c>
      <c r="L19" s="78"/>
      <c r="M19" s="135"/>
      <c r="N19" s="132">
        <f>IF(J19="y",1,IF(K19="y",2,0))</f>
        <v>2</v>
      </c>
    </row>
    <row r="20" spans="1:14" s="66" customFormat="1" ht="19.5" customHeight="1" thickBot="1">
      <c r="A20" s="76">
        <v>6</v>
      </c>
      <c r="B20" s="270" t="s">
        <v>120</v>
      </c>
      <c r="C20" s="271"/>
      <c r="D20" s="237"/>
      <c r="E20" s="278" t="s">
        <v>115</v>
      </c>
      <c r="F20" s="279"/>
      <c r="G20" s="78" t="str">
        <f>IF(Inter!$I$12="","",(IF(Inter!$I$12&gt;Inter!$K$12,"won",IF(Inter!$I$12=Inter!$K$12,"drew",IF(Inter!$I$12&lt;Inter!$K$12,"lost","")))))</f>
        <v>won</v>
      </c>
      <c r="H20" s="229"/>
      <c r="I20" s="77"/>
      <c r="J20" s="229"/>
      <c r="K20" s="229" t="s">
        <v>65</v>
      </c>
      <c r="L20" s="78"/>
      <c r="M20" s="135"/>
      <c r="N20" s="132">
        <f>IF(J20="y",1,IF(K20="y",2,0))</f>
        <v>2</v>
      </c>
    </row>
    <row r="21" spans="9:14" ht="9.75" customHeight="1" thickBot="1">
      <c r="I21" s="145"/>
      <c r="M21" s="133"/>
      <c r="N21" s="134"/>
    </row>
    <row r="22" spans="1:14" s="66" customFormat="1" ht="19.5" customHeight="1" thickBot="1">
      <c r="A22" s="272" t="s">
        <v>41</v>
      </c>
      <c r="B22" s="273"/>
      <c r="C22" s="238" t="str">
        <f>Master!$B$16</f>
        <v>Fiesta Tango</v>
      </c>
      <c r="D22" s="239"/>
      <c r="E22" s="239"/>
      <c r="F22" s="235"/>
      <c r="H22" s="68"/>
      <c r="I22" s="77"/>
      <c r="J22" s="68"/>
      <c r="K22" s="68"/>
      <c r="M22" s="135"/>
      <c r="N22" s="132"/>
    </row>
    <row r="23" spans="1:14" s="66" customFormat="1" ht="19.5" customHeight="1">
      <c r="A23" s="76">
        <v>7</v>
      </c>
      <c r="B23" s="274" t="s">
        <v>116</v>
      </c>
      <c r="C23" s="275"/>
      <c r="D23" s="236"/>
      <c r="E23" s="276" t="s">
        <v>115</v>
      </c>
      <c r="F23" s="277"/>
      <c r="G23" s="78" t="str">
        <f>IF(Inter!$I$18="","",(IF(Inter!$I$18&gt;Inter!$J$18,"won",IF(Inter!$I$18=Inter!$J$18,"drew",IF(Inter!$I$18&lt;Inter!$J$18,"lost","")))))</f>
        <v>lost</v>
      </c>
      <c r="H23" s="229"/>
      <c r="I23" s="77"/>
      <c r="J23" s="229"/>
      <c r="K23" s="229"/>
      <c r="L23" s="78"/>
      <c r="M23" s="135"/>
      <c r="N23" s="132">
        <f>IF(J23="y",1,IF(K23="y",2,0))</f>
        <v>0</v>
      </c>
    </row>
    <row r="24" spans="1:14" s="66" customFormat="1" ht="19.5" customHeight="1" thickBot="1">
      <c r="A24" s="76">
        <v>8</v>
      </c>
      <c r="B24" s="270" t="s">
        <v>118</v>
      </c>
      <c r="C24" s="271"/>
      <c r="D24" s="237"/>
      <c r="E24" s="278" t="s">
        <v>115</v>
      </c>
      <c r="F24" s="279"/>
      <c r="G24" s="78" t="str">
        <f>IF(Inter!$I$20="","",(IF(Inter!$I$20&gt;Inter!$K$20,"won",IF(Inter!$I$20=Inter!$K$20,"drew",IF(Inter!$I$20&lt;Inter!$K$20,"lost","")))))</f>
        <v>lost</v>
      </c>
      <c r="H24" s="229"/>
      <c r="I24" s="77"/>
      <c r="J24" s="229"/>
      <c r="K24" s="229"/>
      <c r="L24" s="78"/>
      <c r="M24" s="135"/>
      <c r="N24" s="132">
        <f>IF(J24="y",1,IF(K24="y",2,0))</f>
        <v>0</v>
      </c>
    </row>
    <row r="25" spans="1:14" s="66" customFormat="1" ht="19.5" customHeight="1">
      <c r="A25" s="76"/>
      <c r="B25" s="230"/>
      <c r="C25" s="231"/>
      <c r="D25" s="150"/>
      <c r="E25" s="230"/>
      <c r="F25" s="231"/>
      <c r="G25" s="77"/>
      <c r="H25" s="68"/>
      <c r="I25" s="77"/>
      <c r="J25" s="68"/>
      <c r="K25" s="68"/>
      <c r="L25" s="78"/>
      <c r="M25" s="164" t="s">
        <v>83</v>
      </c>
      <c r="N25" s="132"/>
    </row>
    <row r="26" spans="1:14" ht="19.5" customHeight="1">
      <c r="A26" s="130"/>
      <c r="B26" s="130"/>
      <c r="C26" s="282" t="s">
        <v>81</v>
      </c>
      <c r="D26" s="283"/>
      <c r="E26" s="283"/>
      <c r="F26" s="283"/>
      <c r="G26" s="283"/>
      <c r="H26" s="283"/>
      <c r="I26" s="283"/>
      <c r="J26" s="284"/>
      <c r="K26" s="229">
        <v>7</v>
      </c>
      <c r="M26" s="164" t="s">
        <v>79</v>
      </c>
      <c r="N26" s="132">
        <f>IF(SUM(K26-6)&gt;0,SUM(K26-6),0)</f>
        <v>1</v>
      </c>
    </row>
    <row r="27" spans="1:14" ht="19.5" customHeight="1">
      <c r="A27" s="81"/>
      <c r="B27" s="81"/>
      <c r="C27" s="280"/>
      <c r="D27" s="281"/>
      <c r="E27" s="281"/>
      <c r="F27" s="281"/>
      <c r="G27" s="281"/>
      <c r="H27" s="281"/>
      <c r="I27" s="281"/>
      <c r="J27" s="281"/>
      <c r="K27" s="148"/>
      <c r="M27" s="136"/>
      <c r="N27" s="167"/>
    </row>
    <row r="28" spans="8:14" ht="15.75" thickBot="1">
      <c r="H28" s="144"/>
      <c r="I28" s="144"/>
      <c r="M28" s="133"/>
      <c r="N28" s="134"/>
    </row>
    <row r="29" spans="1:14" s="66" customFormat="1" ht="19.5" customHeight="1" thickBot="1">
      <c r="A29" s="287" t="s">
        <v>42</v>
      </c>
      <c r="B29" s="288"/>
      <c r="C29" s="240" t="str">
        <f>Master!$B$21</f>
        <v>American Waltz</v>
      </c>
      <c r="D29" s="241"/>
      <c r="E29" s="241"/>
      <c r="F29" s="235"/>
      <c r="H29" s="68"/>
      <c r="I29" s="68"/>
      <c r="J29" s="68"/>
      <c r="K29" s="68"/>
      <c r="M29" s="135"/>
      <c r="N29" s="132"/>
    </row>
    <row r="30" spans="1:14" s="66" customFormat="1" ht="19.5" customHeight="1" thickBot="1">
      <c r="A30" s="76">
        <v>9</v>
      </c>
      <c r="B30" s="274" t="s">
        <v>119</v>
      </c>
      <c r="C30" s="275"/>
      <c r="D30" s="236"/>
      <c r="E30" s="276" t="s">
        <v>115</v>
      </c>
      <c r="F30" s="277"/>
      <c r="G30" s="78" t="str">
        <f>IF(Snr!$I$10="","",(IF(Snr!$I$10&gt;Snr!$J$10,"won",IF(Snr!$I$10=Snr!$J$10,"drew",IF(Snr!$I$10&lt;Snr!$J$10,"lost","")))))</f>
        <v>lost</v>
      </c>
      <c r="H30" s="68"/>
      <c r="I30" s="68"/>
      <c r="J30" s="68"/>
      <c r="K30" s="68"/>
      <c r="L30" s="78"/>
      <c r="M30" s="135"/>
      <c r="N30" s="132"/>
    </row>
    <row r="31" spans="1:14" s="66" customFormat="1" ht="19.5" customHeight="1" thickBot="1">
      <c r="A31" s="76">
        <v>10</v>
      </c>
      <c r="B31" s="270" t="s">
        <v>120</v>
      </c>
      <c r="C31" s="271"/>
      <c r="D31" s="237"/>
      <c r="E31" s="276" t="s">
        <v>115</v>
      </c>
      <c r="F31" s="277"/>
      <c r="G31" s="78" t="str">
        <f>IF(Snr!$I$12="","",(IF(Snr!$I$12&gt;Snr!$K$12,"won",IF(Snr!$I$12=Snr!$K$12,"drew",IF(Snr!$I$12&lt;Snr!$K$12,"lost","")))))</f>
        <v>lost</v>
      </c>
      <c r="H31" s="68"/>
      <c r="I31" s="68"/>
      <c r="J31" s="68"/>
      <c r="K31" s="68"/>
      <c r="L31" s="78"/>
      <c r="M31" s="135"/>
      <c r="N31" s="132"/>
    </row>
    <row r="32" spans="8:14" ht="9.75" customHeight="1" thickBot="1">
      <c r="H32" s="142"/>
      <c r="I32" s="142"/>
      <c r="J32" s="145"/>
      <c r="K32" s="145"/>
      <c r="M32" s="133"/>
      <c r="N32" s="134"/>
    </row>
    <row r="33" spans="1:14" s="66" customFormat="1" ht="19.5" customHeight="1" thickBot="1">
      <c r="A33" s="287" t="s">
        <v>43</v>
      </c>
      <c r="B33" s="288"/>
      <c r="C33" s="240" t="str">
        <f>Master!$B$22</f>
        <v>Quickstep</v>
      </c>
      <c r="D33" s="241"/>
      <c r="E33" s="241"/>
      <c r="F33" s="235"/>
      <c r="H33" s="143"/>
      <c r="I33" s="143"/>
      <c r="J33" s="77"/>
      <c r="K33" s="77"/>
      <c r="M33" s="135"/>
      <c r="N33" s="132"/>
    </row>
    <row r="34" spans="1:14" s="66" customFormat="1" ht="19.5" customHeight="1" thickBot="1">
      <c r="A34" s="76">
        <v>11</v>
      </c>
      <c r="B34" s="270" t="s">
        <v>120</v>
      </c>
      <c r="C34" s="271"/>
      <c r="D34" s="236"/>
      <c r="E34" s="276" t="s">
        <v>115</v>
      </c>
      <c r="F34" s="277"/>
      <c r="G34" s="78" t="str">
        <f>IF(Snr!$I$18="","",(IF(Snr!$I$18&gt;Snr!$J$18,"won",IF(Snr!$I$18=Snr!$J$18,"drew",IF(Snr!$I$18&lt;Snr!$J$18,"lost","")))))</f>
        <v>lost</v>
      </c>
      <c r="H34" s="68"/>
      <c r="I34" s="68"/>
      <c r="J34" s="68"/>
      <c r="K34" s="68"/>
      <c r="L34" s="78"/>
      <c r="M34" s="164" t="s">
        <v>67</v>
      </c>
      <c r="N34" s="132"/>
    </row>
    <row r="35" spans="1:14" s="66" customFormat="1" ht="19.5" customHeight="1" thickBot="1">
      <c r="A35" s="76">
        <v>12</v>
      </c>
      <c r="B35" s="270" t="s">
        <v>120</v>
      </c>
      <c r="C35" s="271"/>
      <c r="D35" s="237"/>
      <c r="E35" s="276" t="s">
        <v>115</v>
      </c>
      <c r="F35" s="277"/>
      <c r="G35" s="78" t="str">
        <f>IF(Snr!$I$20="","",(IF(Snr!$I$20&gt;Snr!$K$20,"won",IF(Snr!$I$20=Snr!$K$20,"drew",IF(Snr!$I$20&lt;Snr!$K$20,"lost","")))))</f>
        <v>lost</v>
      </c>
      <c r="H35" s="68"/>
      <c r="I35" s="68"/>
      <c r="J35" s="68"/>
      <c r="K35" s="68"/>
      <c r="L35" s="78"/>
      <c r="M35" s="168" t="s">
        <v>79</v>
      </c>
      <c r="N35" s="169">
        <f>SUM(N10:N26)</f>
        <v>5</v>
      </c>
    </row>
    <row r="36" spans="13:14" ht="19.5" customHeight="1">
      <c r="M36" s="165"/>
      <c r="N36" s="131"/>
    </row>
  </sheetData>
  <sheetProtection password="CAEF" sheet="1" selectLockedCells="1"/>
  <mergeCells count="41">
    <mergeCell ref="M7:N7"/>
    <mergeCell ref="E30:F30"/>
    <mergeCell ref="E14:F14"/>
    <mergeCell ref="E15:F15"/>
    <mergeCell ref="E19:F19"/>
    <mergeCell ref="E20:F20"/>
    <mergeCell ref="E23:F23"/>
    <mergeCell ref="A29:B29"/>
    <mergeCell ref="B34:C34"/>
    <mergeCell ref="B35:C35"/>
    <mergeCell ref="A33:B33"/>
    <mergeCell ref="B30:C30"/>
    <mergeCell ref="B31:C31"/>
    <mergeCell ref="E34:F34"/>
    <mergeCell ref="E35:F35"/>
    <mergeCell ref="E10:F10"/>
    <mergeCell ref="E11:F11"/>
    <mergeCell ref="E31:F31"/>
    <mergeCell ref="E24:F24"/>
    <mergeCell ref="C27:J27"/>
    <mergeCell ref="C26:J26"/>
    <mergeCell ref="E16:F16"/>
    <mergeCell ref="B23:C23"/>
    <mergeCell ref="B10:C10"/>
    <mergeCell ref="B11:C11"/>
    <mergeCell ref="B14:C14"/>
    <mergeCell ref="B15:C15"/>
    <mergeCell ref="A13:B13"/>
    <mergeCell ref="B24:C24"/>
    <mergeCell ref="A18:B18"/>
    <mergeCell ref="A22:B22"/>
    <mergeCell ref="B20:C20"/>
    <mergeCell ref="B19:C19"/>
    <mergeCell ref="A9:B9"/>
    <mergeCell ref="J7:K7"/>
    <mergeCell ref="G3:K3"/>
    <mergeCell ref="G4:K4"/>
    <mergeCell ref="B8:C8"/>
    <mergeCell ref="E8:F8"/>
    <mergeCell ref="B3:D3"/>
    <mergeCell ref="H7:H9"/>
  </mergeCells>
  <conditionalFormatting sqref="G14:G15 G30:G31 G10:G11 G19:G20 G23:G25 G34:G35">
    <cfRule type="cellIs" priority="1" dxfId="17" operator="equal" stopIfTrue="1">
      <formula>"won"</formula>
    </cfRule>
    <cfRule type="cellIs" priority="2" dxfId="16" operator="equal" stopIfTrue="1">
      <formula>"drew"</formula>
    </cfRule>
  </conditionalFormatting>
  <conditionalFormatting sqref="H11">
    <cfRule type="expression" priority="3" dxfId="6" stopIfTrue="1">
      <formula>AND((H11="y"),(OR(NOT(H10=""),NOT(H14=""),NOT(H15=""),NOT(H19=""),NOT(H20=""),NOT(H23=""),NOT(H24=""))))</formula>
    </cfRule>
  </conditionalFormatting>
  <conditionalFormatting sqref="H10">
    <cfRule type="expression" priority="4" dxfId="6" stopIfTrue="1">
      <formula>AND((H10="y"),(OR(NOT(H11=""),NOT(H14=""),NOT(H15=""),NOT(H19=""),NOT(H20=""),NOT(H23=""),NOT(H24=""))))</formula>
    </cfRule>
  </conditionalFormatting>
  <conditionalFormatting sqref="H14">
    <cfRule type="expression" priority="5" dxfId="6" stopIfTrue="1">
      <formula>AND((H14="y"),(OR(NOT(H10=""),NOT(H11=""),NOT(H15=""),NOT(H19=""),NOT(H20=""),NOT(H23=""),NOT(H24=""))))</formula>
    </cfRule>
  </conditionalFormatting>
  <conditionalFormatting sqref="H15">
    <cfRule type="expression" priority="6" dxfId="6" stopIfTrue="1">
      <formula>AND((H15="y"),(OR(NOT(H14=""),NOT(H10=""),NOT(H11=""),NOT(H19=""),NOT(H20=""),NOT(H23=""),NOT(H24=""))))</formula>
    </cfRule>
  </conditionalFormatting>
  <conditionalFormatting sqref="H19">
    <cfRule type="expression" priority="7" dxfId="6" stopIfTrue="1">
      <formula>AND((H19="y"),(OR(NOT(H20=""),NOT(H10=""),NOT(H11=""),NOT(H14=""),NOT(H15=""),NOT(H23=""),NOT(H24=""))))</formula>
    </cfRule>
  </conditionalFormatting>
  <conditionalFormatting sqref="H20">
    <cfRule type="expression" priority="8" dxfId="6" stopIfTrue="1">
      <formula>AND((H20="y"),(OR(NOT(H19=""),NOT(H10=""),NOT(H11=""),NOT(H14=""),NOT(H15=""),NOT(H23=""),NOT(H24=""))))</formula>
    </cfRule>
  </conditionalFormatting>
  <conditionalFormatting sqref="H23">
    <cfRule type="expression" priority="9" dxfId="6" stopIfTrue="1">
      <formula>AND((H23="y"),(OR(NOT(H24=""),NOT(H10=""),NOT(H11=""),NOT(H14=""),NOT(H15=""),NOT(H19=""),NOT(H20=""))))</formula>
    </cfRule>
  </conditionalFormatting>
  <conditionalFormatting sqref="H24">
    <cfRule type="expression" priority="10" dxfId="6" stopIfTrue="1">
      <formula>AND((H24="y"),(OR(NOT(H23=""),NOT(H10=""),NOT(H11=""),NOT(H14=""),NOT(H15=""),NOT(H19=""),NOT(H20=""))))</formula>
    </cfRule>
  </conditionalFormatting>
  <conditionalFormatting sqref="J10:J11 J14:J15 J19:J20 J23:J24">
    <cfRule type="expression" priority="11" dxfId="6" stopIfTrue="1">
      <formula>AND((J10="y"),(K10="y"))</formula>
    </cfRule>
  </conditionalFormatting>
  <conditionalFormatting sqref="K10:K11 K14:K15 K19:K20 K23:K24">
    <cfRule type="expression" priority="12" dxfId="6" stopIfTrue="1">
      <formula>AND((J10="y"),(K10="y"))</formula>
    </cfRule>
  </conditionalFormatting>
  <conditionalFormatting sqref="B10:C11 B14:C15 B19:C20 B23:C24 B34:C35 B30:C31">
    <cfRule type="expression" priority="25" dxfId="17" stopIfTrue="1">
      <formula>AND(G10="won")</formula>
    </cfRule>
    <cfRule type="expression" priority="26" dxfId="16" stopIfTrue="1">
      <formula>AND(G10="drew")</formula>
    </cfRule>
  </conditionalFormatting>
  <conditionalFormatting sqref="E23:F24 E19:F20 E14:F15 E10:F11 E30:F31 E34:F35">
    <cfRule type="expression" priority="27" dxfId="17" stopIfTrue="1">
      <formula>AND(G10="won")</formula>
    </cfRule>
    <cfRule type="expression" priority="28" dxfId="16" stopIfTrue="1">
      <formula>AND(G10="drew")</formula>
    </cfRule>
  </conditionalFormatting>
  <dataValidations count="1">
    <dataValidation type="list" allowBlank="1" showInputMessage="1" showErrorMessage="1" sqref="H23:H24 H14:K15 I23:I25 H10:K11 H19:K20 J23:K24">
      <formula1>$M$11:$M$11</formula1>
    </dataValidation>
  </dataValidations>
  <printOptions horizontalCentered="1"/>
  <pageMargins left="0.31496062992125984" right="0.31496062992125984" top="1.31" bottom="0.11811023622047245" header="0.7874015748031497" footer="0.11811023622047245"/>
  <pageSetup horizontalDpi="300" verticalDpi="300" orientation="portrait" paperSize="9" scale="93" r:id="rId3"/>
  <headerFooter alignWithMargins="0">
    <oddHeader>&amp;C&amp;"Arial,Bold"&amp;22RIDL South East Regional Heat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B10" sqref="B10:C10"/>
    </sheetView>
  </sheetViews>
  <sheetFormatPr defaultColWidth="11.421875" defaultRowHeight="12.75"/>
  <cols>
    <col min="1" max="1" width="12.7109375" style="79" customWidth="1"/>
    <col min="2" max="3" width="13.8515625" style="79" customWidth="1"/>
    <col min="4" max="4" width="1.8515625" style="79" customWidth="1"/>
    <col min="5" max="6" width="13.8515625" style="79" customWidth="1"/>
    <col min="7" max="7" width="6.7109375" style="79" customWidth="1"/>
    <col min="8" max="8" width="6.7109375" style="80" customWidth="1"/>
    <col min="9" max="9" width="2.7109375" style="80" customWidth="1"/>
    <col min="10" max="11" width="9.7109375" style="80" customWidth="1"/>
    <col min="12" max="12" width="10.00390625" style="79" customWidth="1"/>
    <col min="13" max="16384" width="11.421875" style="79" customWidth="1"/>
  </cols>
  <sheetData>
    <row r="1" spans="1:12" s="64" customFormat="1" ht="23.25">
      <c r="A1" s="62" t="s">
        <v>64</v>
      </c>
      <c r="B1" s="118" t="str">
        <f>IF(Master!B27="","","B")</f>
        <v>B</v>
      </c>
      <c r="C1" s="62" t="str">
        <f>IF(Master!B27="","",Master!B27)</f>
        <v>Streatham</v>
      </c>
      <c r="D1" s="63"/>
      <c r="G1" s="65"/>
      <c r="H1" s="65"/>
      <c r="I1" s="65"/>
      <c r="J1" s="65"/>
      <c r="K1" s="65"/>
      <c r="L1" s="65"/>
    </row>
    <row r="2" spans="2:11" s="66" customFormat="1" ht="19.5" customHeight="1">
      <c r="B2" s="67"/>
      <c r="H2" s="68"/>
      <c r="I2" s="68"/>
      <c r="J2" s="68"/>
      <c r="K2" s="68"/>
    </row>
    <row r="3" spans="1:11" s="66" customFormat="1" ht="19.5" customHeight="1">
      <c r="A3" s="69" t="s">
        <v>34</v>
      </c>
      <c r="B3" s="265" t="s">
        <v>142</v>
      </c>
      <c r="C3" s="266"/>
      <c r="D3" s="267"/>
      <c r="F3" s="70" t="s">
        <v>17</v>
      </c>
      <c r="G3" s="256" t="str">
        <f>Master!$B$3</f>
        <v>Gillingham</v>
      </c>
      <c r="H3" s="257"/>
      <c r="I3" s="257"/>
      <c r="J3" s="258"/>
      <c r="K3" s="264"/>
    </row>
    <row r="4" spans="6:11" s="66" customFormat="1" ht="19.5" customHeight="1">
      <c r="F4" s="70" t="s">
        <v>18</v>
      </c>
      <c r="G4" s="256" t="str">
        <f>Master!$B$4</f>
        <v>Sunday 20th July</v>
      </c>
      <c r="H4" s="257"/>
      <c r="I4" s="257"/>
      <c r="J4" s="258"/>
      <c r="K4" s="264"/>
    </row>
    <row r="5" spans="6:11" s="66" customFormat="1" ht="19.5" customHeight="1">
      <c r="F5" s="70" t="s">
        <v>19</v>
      </c>
      <c r="G5" s="71" t="str">
        <f>Master!$B$5</f>
        <v>4:30 - 7:30pm</v>
      </c>
      <c r="H5" s="72"/>
      <c r="I5" s="72"/>
      <c r="J5" s="72"/>
      <c r="K5" s="73"/>
    </row>
    <row r="6" spans="6:11" s="66" customFormat="1" ht="19.5" customHeight="1" thickBot="1">
      <c r="F6" s="74"/>
      <c r="G6" s="141"/>
      <c r="H6" s="78"/>
      <c r="I6" s="78"/>
      <c r="J6" s="78"/>
      <c r="K6" s="78"/>
    </row>
    <row r="7" spans="1:14" s="66" customFormat="1" ht="19.5" customHeight="1">
      <c r="A7" s="74"/>
      <c r="B7" s="75"/>
      <c r="C7" s="75"/>
      <c r="D7" s="75"/>
      <c r="H7" s="268" t="s">
        <v>76</v>
      </c>
      <c r="I7" s="146"/>
      <c r="J7" s="255" t="s">
        <v>75</v>
      </c>
      <c r="K7" s="255"/>
      <c r="M7" s="289" t="s">
        <v>68</v>
      </c>
      <c r="N7" s="290"/>
    </row>
    <row r="8" spans="1:14" s="66" customFormat="1" ht="19.5" customHeight="1" thickBot="1">
      <c r="A8" s="66" t="s">
        <v>35</v>
      </c>
      <c r="B8" s="255" t="s">
        <v>36</v>
      </c>
      <c r="C8" s="255"/>
      <c r="E8" s="255" t="s">
        <v>37</v>
      </c>
      <c r="F8" s="255"/>
      <c r="H8" s="268"/>
      <c r="I8" s="146"/>
      <c r="J8" s="80" t="s">
        <v>72</v>
      </c>
      <c r="K8" s="80" t="s">
        <v>74</v>
      </c>
      <c r="M8" s="137" t="s">
        <v>69</v>
      </c>
      <c r="N8" s="166" t="s">
        <v>78</v>
      </c>
    </row>
    <row r="9" spans="1:14" s="66" customFormat="1" ht="19.5" customHeight="1" thickBot="1">
      <c r="A9" s="260" t="s">
        <v>38</v>
      </c>
      <c r="B9" s="254"/>
      <c r="C9" s="233" t="str">
        <f>Master!$B$9</f>
        <v>Rhythm Blues</v>
      </c>
      <c r="D9" s="234"/>
      <c r="E9" s="234"/>
      <c r="F9" s="235"/>
      <c r="H9" s="269"/>
      <c r="I9" s="147"/>
      <c r="J9" s="80" t="s">
        <v>73</v>
      </c>
      <c r="K9" s="80">
        <v>100</v>
      </c>
      <c r="M9" s="138" t="s">
        <v>66</v>
      </c>
      <c r="N9" s="166" t="s">
        <v>79</v>
      </c>
    </row>
    <row r="10" spans="1:14" s="66" customFormat="1" ht="19.5" customHeight="1">
      <c r="A10" s="76">
        <v>1</v>
      </c>
      <c r="B10" s="274" t="s">
        <v>121</v>
      </c>
      <c r="C10" s="275"/>
      <c r="D10" s="236"/>
      <c r="E10" s="276" t="s">
        <v>122</v>
      </c>
      <c r="F10" s="277"/>
      <c r="G10" s="78" t="str">
        <f>IF(Jnr!$J$10="","",(IF(Jnr!$J$10&gt;Jnr!$I$10,"won",IF(Jnr!$J$10=Jnr!$I$10,"drew",IF(Jnr!$J$10&lt;Jnr!$I$10,"lost","")))))</f>
        <v>lost</v>
      </c>
      <c r="H10" s="229"/>
      <c r="I10" s="77"/>
      <c r="J10" s="229"/>
      <c r="K10" s="229" t="s">
        <v>65</v>
      </c>
      <c r="L10" s="78"/>
      <c r="M10" s="138" t="s">
        <v>63</v>
      </c>
      <c r="N10" s="132">
        <f>IF(J10="y",1,IF(K10="y",2,0))</f>
        <v>2</v>
      </c>
    </row>
    <row r="11" spans="1:14" s="66" customFormat="1" ht="19.5" customHeight="1" thickBot="1">
      <c r="A11" s="76">
        <v>2</v>
      </c>
      <c r="B11" s="270" t="s">
        <v>124</v>
      </c>
      <c r="C11" s="271"/>
      <c r="D11" s="237"/>
      <c r="E11" s="278" t="s">
        <v>123</v>
      </c>
      <c r="F11" s="279"/>
      <c r="G11" s="78" t="str">
        <f>IF(Jnr!$J$11="","",(IF(Jnr!$J$11&gt;Jnr!$K$11,"won",IF(Jnr!$J$11=Jnr!$K$11,"drew",IF(Jnr!$J$11&lt;Jnr!$K$11,"lost","")))))</f>
        <v>won</v>
      </c>
      <c r="H11" s="229" t="s">
        <v>63</v>
      </c>
      <c r="I11" s="77"/>
      <c r="J11" s="229"/>
      <c r="K11" s="229" t="s">
        <v>65</v>
      </c>
      <c r="L11" s="128"/>
      <c r="M11" s="139" t="s">
        <v>65</v>
      </c>
      <c r="N11" s="132">
        <f>IF(J11="y",1,IF(K11="y",2,0))</f>
        <v>2</v>
      </c>
    </row>
    <row r="12" spans="9:14" ht="9.75" customHeight="1" thickBot="1">
      <c r="I12" s="145"/>
      <c r="M12" s="133"/>
      <c r="N12" s="134"/>
    </row>
    <row r="13" spans="1:14" s="66" customFormat="1" ht="19.5" customHeight="1" thickBot="1">
      <c r="A13" s="260" t="s">
        <v>39</v>
      </c>
      <c r="B13" s="254"/>
      <c r="C13" s="233" t="str">
        <f>Master!$B$10</f>
        <v>Canasta Tango</v>
      </c>
      <c r="D13" s="234"/>
      <c r="E13" s="234"/>
      <c r="F13" s="235"/>
      <c r="H13" s="68"/>
      <c r="I13" s="77"/>
      <c r="J13" s="68"/>
      <c r="K13" s="68"/>
      <c r="M13" s="135"/>
      <c r="N13" s="132"/>
    </row>
    <row r="14" spans="1:14" s="66" customFormat="1" ht="19.5" customHeight="1">
      <c r="A14" s="76">
        <v>3</v>
      </c>
      <c r="B14" s="274" t="s">
        <v>125</v>
      </c>
      <c r="C14" s="275"/>
      <c r="D14" s="236"/>
      <c r="E14" s="276" t="s">
        <v>126</v>
      </c>
      <c r="F14" s="277"/>
      <c r="G14" s="78" t="str">
        <f>IF(Jnr!$J$18="","",(IF(Jnr!$J$18&gt;Jnr!$I$18,"won",IF(Jnr!$J$18=Jnr!$I$18,"drew",IF(Jnr!$J$18&lt;Jnr!$I$18,"lost","")))))</f>
        <v>lost</v>
      </c>
      <c r="H14" s="229"/>
      <c r="I14" s="77"/>
      <c r="J14" s="229" t="s">
        <v>65</v>
      </c>
      <c r="K14" s="229"/>
      <c r="L14" s="78"/>
      <c r="M14" s="135"/>
      <c r="N14" s="132">
        <f>IF(J14="y",1,IF(K14="y",2,0))</f>
        <v>1</v>
      </c>
    </row>
    <row r="15" spans="1:14" s="66" customFormat="1" ht="19.5" customHeight="1" thickBot="1">
      <c r="A15" s="76">
        <v>4</v>
      </c>
      <c r="B15" s="270" t="s">
        <v>121</v>
      </c>
      <c r="C15" s="271"/>
      <c r="D15" s="237"/>
      <c r="E15" s="278" t="s">
        <v>127</v>
      </c>
      <c r="F15" s="279"/>
      <c r="G15" s="78" t="str">
        <f>IF(Jnr!$J$19="","",(IF(Jnr!$J$19&gt;Jnr!$K$19,"won",IF(Jnr!$J$19=Jnr!$K$19,"drew",IF(Jnr!$J$19&lt;Jnr!$K$19,"lost","")))))</f>
        <v>won</v>
      </c>
      <c r="H15" s="229"/>
      <c r="I15" s="77"/>
      <c r="J15" s="229"/>
      <c r="K15" s="229"/>
      <c r="L15" s="78"/>
      <c r="M15" s="135"/>
      <c r="N15" s="132">
        <f>IF(J15="y",1,IF(K15="y",2,0))</f>
        <v>0</v>
      </c>
    </row>
    <row r="16" spans="1:14" ht="19.5" customHeight="1">
      <c r="A16" s="130"/>
      <c r="B16" s="130"/>
      <c r="C16" s="130"/>
      <c r="D16" s="130"/>
      <c r="E16" s="285"/>
      <c r="F16" s="286"/>
      <c r="G16" s="149"/>
      <c r="H16" s="130"/>
      <c r="I16" s="149"/>
      <c r="J16" s="151"/>
      <c r="K16" s="140"/>
      <c r="L16" s="129"/>
      <c r="M16" s="136"/>
      <c r="N16" s="167"/>
    </row>
    <row r="17" spans="7:14" ht="15.75" thickBot="1">
      <c r="G17" s="130"/>
      <c r="H17" s="144"/>
      <c r="I17" s="145"/>
      <c r="M17" s="133"/>
      <c r="N17" s="134"/>
    </row>
    <row r="18" spans="1:14" s="66" customFormat="1" ht="19.5" customHeight="1" thickBot="1">
      <c r="A18" s="272" t="s">
        <v>40</v>
      </c>
      <c r="B18" s="273"/>
      <c r="C18" s="238" t="str">
        <f>Master!$B$15</f>
        <v>Prelim Waltz</v>
      </c>
      <c r="D18" s="239"/>
      <c r="E18" s="239"/>
      <c r="F18" s="235"/>
      <c r="H18" s="68"/>
      <c r="I18" s="77"/>
      <c r="J18" s="68"/>
      <c r="K18" s="68"/>
      <c r="M18" s="135"/>
      <c r="N18" s="132"/>
    </row>
    <row r="19" spans="1:14" s="66" customFormat="1" ht="19.5" customHeight="1">
      <c r="A19" s="76">
        <v>5</v>
      </c>
      <c r="B19" s="274" t="s">
        <v>124</v>
      </c>
      <c r="C19" s="275"/>
      <c r="D19" s="236"/>
      <c r="E19" s="276" t="s">
        <v>128</v>
      </c>
      <c r="F19" s="277"/>
      <c r="G19" s="78" t="str">
        <f>IF(Inter!$J$10="","",(IF(Inter!$J$10&gt;Inter!$I$10,"won",IF(Inter!$J$10=Inter!$I$10,"drew",IF(Inter!$J$10&lt;Inter!$I$10,"lost","")))))</f>
        <v>won</v>
      </c>
      <c r="H19" s="229"/>
      <c r="I19" s="77"/>
      <c r="J19" s="229"/>
      <c r="K19" s="229"/>
      <c r="L19" s="78"/>
      <c r="M19" s="135"/>
      <c r="N19" s="132">
        <f>IF(J19="y",1,IF(K19="y",2,0))</f>
        <v>0</v>
      </c>
    </row>
    <row r="20" spans="1:14" s="66" customFormat="1" ht="19.5" customHeight="1" thickBot="1">
      <c r="A20" s="76">
        <v>6</v>
      </c>
      <c r="B20" s="270" t="s">
        <v>124</v>
      </c>
      <c r="C20" s="271"/>
      <c r="D20" s="237"/>
      <c r="E20" s="278" t="s">
        <v>128</v>
      </c>
      <c r="F20" s="279"/>
      <c r="G20" s="78" t="str">
        <f>IF(Inter!$J$11="","",(IF(Inter!$J$11&gt;Inter!$K$11,"won",IF(Inter!$J$11=Inter!$K$11,"drew",IF(Inter!$J$11&lt;Inter!$K$11,"lost","")))))</f>
        <v>won</v>
      </c>
      <c r="H20" s="229"/>
      <c r="I20" s="77"/>
      <c r="J20" s="229"/>
      <c r="K20" s="229"/>
      <c r="L20" s="78"/>
      <c r="M20" s="135"/>
      <c r="N20" s="132">
        <f>IF(J20="y",1,IF(K20="y",2,0))</f>
        <v>0</v>
      </c>
    </row>
    <row r="21" spans="9:14" ht="9.75" customHeight="1" thickBot="1">
      <c r="I21" s="145"/>
      <c r="M21" s="133"/>
      <c r="N21" s="134"/>
    </row>
    <row r="22" spans="1:14" s="66" customFormat="1" ht="19.5" customHeight="1" thickBot="1">
      <c r="A22" s="272" t="s">
        <v>41</v>
      </c>
      <c r="B22" s="273"/>
      <c r="C22" s="238" t="str">
        <f>Master!$B$16</f>
        <v>Fiesta Tango</v>
      </c>
      <c r="D22" s="239"/>
      <c r="E22" s="239"/>
      <c r="F22" s="235"/>
      <c r="H22" s="68"/>
      <c r="I22" s="77"/>
      <c r="J22" s="68"/>
      <c r="K22" s="68"/>
      <c r="M22" s="135"/>
      <c r="N22" s="132"/>
    </row>
    <row r="23" spans="1:14" s="66" customFormat="1" ht="19.5" customHeight="1">
      <c r="A23" s="76">
        <v>7</v>
      </c>
      <c r="B23" s="274" t="s">
        <v>129</v>
      </c>
      <c r="C23" s="275"/>
      <c r="D23" s="236"/>
      <c r="E23" s="276" t="s">
        <v>130</v>
      </c>
      <c r="F23" s="277"/>
      <c r="G23" s="78" t="str">
        <f>IF(Inter!$J$18="","",(IF(Inter!$J$18&gt;Inter!$I$18,"won",IF(Inter!$J$18=Inter!$I$18,"drew",IF(Inter!$J$18&lt;Inter!$I$18,"lost","")))))</f>
        <v>won</v>
      </c>
      <c r="H23" s="229"/>
      <c r="I23" s="77"/>
      <c r="J23" s="229" t="s">
        <v>65</v>
      </c>
      <c r="K23" s="229"/>
      <c r="L23" s="78"/>
      <c r="M23" s="135"/>
      <c r="N23" s="132">
        <f>IF(J23="y",1,IF(K23="y",2,0))</f>
        <v>1</v>
      </c>
    </row>
    <row r="24" spans="1:14" s="66" customFormat="1" ht="19.5" customHeight="1" thickBot="1">
      <c r="A24" s="76">
        <v>8</v>
      </c>
      <c r="B24" s="270" t="s">
        <v>124</v>
      </c>
      <c r="C24" s="271"/>
      <c r="D24" s="237"/>
      <c r="E24" s="278" t="s">
        <v>128</v>
      </c>
      <c r="F24" s="279"/>
      <c r="G24" s="78" t="str">
        <f>IF(Inter!$J$19="","",(IF(Inter!$J$19&gt;Inter!$K$19,"won",IF(Inter!$J$19=Inter!$K$19,"drew",IF(Inter!$J$19&lt;Inter!$K$19,"lost","")))))</f>
        <v>drew</v>
      </c>
      <c r="H24" s="229"/>
      <c r="I24" s="77"/>
      <c r="J24" s="229"/>
      <c r="K24" s="229"/>
      <c r="L24" s="78"/>
      <c r="M24" s="135"/>
      <c r="N24" s="132">
        <f>IF(J24="y",1,IF(K24="y",2,0))</f>
        <v>0</v>
      </c>
    </row>
    <row r="25" spans="1:14" s="66" customFormat="1" ht="19.5" customHeight="1">
      <c r="A25" s="76"/>
      <c r="B25" s="230"/>
      <c r="C25" s="231"/>
      <c r="D25" s="150"/>
      <c r="E25" s="230"/>
      <c r="F25" s="231"/>
      <c r="G25" s="77"/>
      <c r="H25" s="68"/>
      <c r="I25" s="77"/>
      <c r="J25" s="68"/>
      <c r="K25" s="68"/>
      <c r="L25" s="78"/>
      <c r="M25" s="164" t="s">
        <v>83</v>
      </c>
      <c r="N25" s="132"/>
    </row>
    <row r="26" spans="1:14" ht="19.5" customHeight="1">
      <c r="A26" s="130"/>
      <c r="B26" s="130"/>
      <c r="C26" s="282" t="s">
        <v>81</v>
      </c>
      <c r="D26" s="283"/>
      <c r="E26" s="283"/>
      <c r="F26" s="283"/>
      <c r="G26" s="283"/>
      <c r="H26" s="283"/>
      <c r="I26" s="283"/>
      <c r="J26" s="284"/>
      <c r="K26" s="229">
        <v>10</v>
      </c>
      <c r="M26" s="164" t="s">
        <v>79</v>
      </c>
      <c r="N26" s="132">
        <f>IF(SUM(K26-6)&gt;0,SUM(K26-6),0)</f>
        <v>4</v>
      </c>
    </row>
    <row r="27" spans="1:14" ht="19.5" customHeight="1">
      <c r="A27" s="81"/>
      <c r="B27" s="81"/>
      <c r="C27" s="280"/>
      <c r="D27" s="281"/>
      <c r="E27" s="281"/>
      <c r="F27" s="281"/>
      <c r="G27" s="281"/>
      <c r="H27" s="281"/>
      <c r="I27" s="281"/>
      <c r="J27" s="281"/>
      <c r="K27" s="148"/>
      <c r="M27" s="136"/>
      <c r="N27" s="167"/>
    </row>
    <row r="28" spans="8:14" ht="15.75" thickBot="1">
      <c r="H28" s="144"/>
      <c r="I28" s="144"/>
      <c r="M28" s="133"/>
      <c r="N28" s="134"/>
    </row>
    <row r="29" spans="1:14" s="66" customFormat="1" ht="19.5" customHeight="1" thickBot="1">
      <c r="A29" s="287" t="s">
        <v>42</v>
      </c>
      <c r="B29" s="288"/>
      <c r="C29" s="240" t="str">
        <f>Master!$B$21</f>
        <v>American Waltz</v>
      </c>
      <c r="D29" s="241"/>
      <c r="E29" s="241"/>
      <c r="F29" s="235"/>
      <c r="H29" s="68"/>
      <c r="I29" s="68"/>
      <c r="J29" s="68"/>
      <c r="K29" s="68"/>
      <c r="M29" s="135"/>
      <c r="N29" s="132"/>
    </row>
    <row r="30" spans="1:14" s="66" customFormat="1" ht="19.5" customHeight="1">
      <c r="A30" s="76">
        <v>9</v>
      </c>
      <c r="B30" s="274" t="s">
        <v>129</v>
      </c>
      <c r="C30" s="275"/>
      <c r="D30" s="236"/>
      <c r="E30" s="276" t="s">
        <v>130</v>
      </c>
      <c r="F30" s="277"/>
      <c r="G30" s="78" t="str">
        <f>IF(Snr!$J$10="","",(IF(Snr!$J$10&gt;Snr!$I$10,"won",IF(Snr!$J$10=Snr!$I$10,"drew",IF(Snr!$J$10&lt;Snr!$I$10,"lost","")))))</f>
        <v>won</v>
      </c>
      <c r="H30" s="68"/>
      <c r="I30" s="68"/>
      <c r="J30" s="68"/>
      <c r="K30" s="68"/>
      <c r="L30" s="78"/>
      <c r="M30" s="135"/>
      <c r="N30" s="132"/>
    </row>
    <row r="31" spans="1:14" s="66" customFormat="1" ht="19.5" customHeight="1" thickBot="1">
      <c r="A31" s="76">
        <v>10</v>
      </c>
      <c r="B31" s="270" t="s">
        <v>129</v>
      </c>
      <c r="C31" s="271"/>
      <c r="D31" s="237"/>
      <c r="E31" s="278" t="s">
        <v>130</v>
      </c>
      <c r="F31" s="279"/>
      <c r="G31" s="78" t="str">
        <f>IF(Snr!$J$11="","",(IF(Snr!$J$11&gt;Snr!$K$11,"won",IF(Snr!$J$11=Snr!$K$11,"drew",IF(Snr!$J$11&lt;Snr!$K$11,"lost","")))))</f>
        <v>won</v>
      </c>
      <c r="H31" s="68"/>
      <c r="I31" s="68"/>
      <c r="J31" s="68"/>
      <c r="K31" s="68"/>
      <c r="L31" s="78"/>
      <c r="M31" s="135"/>
      <c r="N31" s="132"/>
    </row>
    <row r="32" spans="8:14" ht="9.75" customHeight="1" thickBot="1">
      <c r="H32" s="142"/>
      <c r="I32" s="142"/>
      <c r="J32" s="145"/>
      <c r="K32" s="145"/>
      <c r="M32" s="133"/>
      <c r="N32" s="134"/>
    </row>
    <row r="33" spans="1:14" s="66" customFormat="1" ht="19.5" customHeight="1" thickBot="1">
      <c r="A33" s="287" t="s">
        <v>43</v>
      </c>
      <c r="B33" s="288"/>
      <c r="C33" s="240" t="str">
        <f>Master!$B$22</f>
        <v>Quickstep</v>
      </c>
      <c r="D33" s="241"/>
      <c r="E33" s="241"/>
      <c r="F33" s="235"/>
      <c r="H33" s="143"/>
      <c r="I33" s="143"/>
      <c r="J33" s="77"/>
      <c r="K33" s="77"/>
      <c r="M33" s="135"/>
      <c r="N33" s="132"/>
    </row>
    <row r="34" spans="1:14" s="66" customFormat="1" ht="19.5" customHeight="1">
      <c r="A34" s="76">
        <v>11</v>
      </c>
      <c r="B34" s="274" t="s">
        <v>124</v>
      </c>
      <c r="C34" s="275"/>
      <c r="D34" s="236"/>
      <c r="E34" s="276" t="s">
        <v>128</v>
      </c>
      <c r="F34" s="277"/>
      <c r="G34" s="78" t="str">
        <f>IF(Snr!$J$18="","",(IF(Snr!$J$18&gt;Snr!$I$18,"won",IF(Snr!$J$18=Snr!$I$18,"drew",IF(Snr!$J$18&lt;Snr!$I$18,"lost","")))))</f>
        <v>won</v>
      </c>
      <c r="H34" s="68"/>
      <c r="I34" s="68"/>
      <c r="J34" s="68"/>
      <c r="K34" s="68"/>
      <c r="L34" s="78"/>
      <c r="M34" s="164" t="s">
        <v>67</v>
      </c>
      <c r="N34" s="132"/>
    </row>
    <row r="35" spans="1:14" s="66" customFormat="1" ht="19.5" customHeight="1" thickBot="1">
      <c r="A35" s="76">
        <v>12</v>
      </c>
      <c r="B35" s="270" t="s">
        <v>129</v>
      </c>
      <c r="C35" s="271"/>
      <c r="D35" s="237"/>
      <c r="E35" s="278" t="s">
        <v>130</v>
      </c>
      <c r="F35" s="279"/>
      <c r="G35" s="78" t="str">
        <f>IF(Snr!$J$19="","",(IF(Snr!$J$19&gt;Snr!$K$19,"won",IF(Snr!$J$19=Snr!$K$19,"drew",IF(Snr!$J$19&lt;Snr!$K$19,"lost","")))))</f>
        <v>lost</v>
      </c>
      <c r="H35" s="68"/>
      <c r="I35" s="68"/>
      <c r="J35" s="68"/>
      <c r="K35" s="68"/>
      <c r="L35" s="78"/>
      <c r="M35" s="168" t="s">
        <v>79</v>
      </c>
      <c r="N35" s="169">
        <f>SUM(N10:N26)</f>
        <v>10</v>
      </c>
    </row>
    <row r="36" spans="13:14" ht="19.5" customHeight="1">
      <c r="M36" s="165"/>
      <c r="N36" s="131"/>
    </row>
  </sheetData>
  <sheetProtection password="CAEF" sheet="1" objects="1" scenarios="1" selectLockedCells="1"/>
  <mergeCells count="41">
    <mergeCell ref="A9:B9"/>
    <mergeCell ref="J7:K7"/>
    <mergeCell ref="G3:K3"/>
    <mergeCell ref="G4:K4"/>
    <mergeCell ref="B8:C8"/>
    <mergeCell ref="E8:F8"/>
    <mergeCell ref="B3:D3"/>
    <mergeCell ref="H7:H9"/>
    <mergeCell ref="B24:C24"/>
    <mergeCell ref="A18:B18"/>
    <mergeCell ref="A22:B22"/>
    <mergeCell ref="B20:C20"/>
    <mergeCell ref="B19:C19"/>
    <mergeCell ref="B10:C10"/>
    <mergeCell ref="B11:C11"/>
    <mergeCell ref="B14:C14"/>
    <mergeCell ref="B15:C15"/>
    <mergeCell ref="A13:B13"/>
    <mergeCell ref="E34:F34"/>
    <mergeCell ref="E35:F35"/>
    <mergeCell ref="E10:F10"/>
    <mergeCell ref="E11:F11"/>
    <mergeCell ref="E31:F31"/>
    <mergeCell ref="E24:F24"/>
    <mergeCell ref="C27:J27"/>
    <mergeCell ref="C26:J26"/>
    <mergeCell ref="E16:F16"/>
    <mergeCell ref="B23:C23"/>
    <mergeCell ref="A29:B29"/>
    <mergeCell ref="B34:C34"/>
    <mergeCell ref="B35:C35"/>
    <mergeCell ref="A33:B33"/>
    <mergeCell ref="B30:C30"/>
    <mergeCell ref="B31:C31"/>
    <mergeCell ref="M7:N7"/>
    <mergeCell ref="E30:F30"/>
    <mergeCell ref="E14:F14"/>
    <mergeCell ref="E15:F15"/>
    <mergeCell ref="E19:F19"/>
    <mergeCell ref="E20:F20"/>
    <mergeCell ref="E23:F23"/>
  </mergeCells>
  <conditionalFormatting sqref="G19:G20 G23:G25 G14:G15 G10:G11 G30:G31 G34:G35">
    <cfRule type="cellIs" priority="1" dxfId="17" operator="equal" stopIfTrue="1">
      <formula>"won"</formula>
    </cfRule>
    <cfRule type="cellIs" priority="2" dxfId="16" operator="equal" stopIfTrue="1">
      <formula>"drew"</formula>
    </cfRule>
  </conditionalFormatting>
  <conditionalFormatting sqref="H11">
    <cfRule type="expression" priority="3" dxfId="6" stopIfTrue="1">
      <formula>AND((H11="y"),(OR(NOT(H10=""),NOT(H14=""),NOT(H15=""),NOT(H19=""),NOT(H20=""),NOT(H23=""),NOT(H24=""))))</formula>
    </cfRule>
  </conditionalFormatting>
  <conditionalFormatting sqref="H10">
    <cfRule type="expression" priority="4" dxfId="6" stopIfTrue="1">
      <formula>AND((H10="y"),(OR(NOT(H11=""),NOT(H14=""),NOT(H15=""),NOT(H19=""),NOT(H20=""),NOT(H23=""),NOT(H24=""))))</formula>
    </cfRule>
  </conditionalFormatting>
  <conditionalFormatting sqref="H14">
    <cfRule type="expression" priority="5" dxfId="6" stopIfTrue="1">
      <formula>AND((H14="y"),(OR(NOT(H10=""),NOT(H11=""),NOT(H15=""),NOT(H19=""),NOT(H20=""),NOT(H23=""),NOT(H24=""))))</formula>
    </cfRule>
  </conditionalFormatting>
  <conditionalFormatting sqref="H15">
    <cfRule type="expression" priority="6" dxfId="6" stopIfTrue="1">
      <formula>AND((H15="y"),(OR(NOT(H14=""),NOT(H10=""),NOT(H11=""),NOT(H19=""),NOT(H20=""),NOT(H23=""),NOT(H24=""))))</formula>
    </cfRule>
  </conditionalFormatting>
  <conditionalFormatting sqref="H19">
    <cfRule type="expression" priority="7" dxfId="6" stopIfTrue="1">
      <formula>AND((H19="y"),(OR(NOT(H20=""),NOT(H10=""),NOT(H11=""),NOT(H14=""),NOT(H15=""),NOT(H23=""),NOT(H24=""))))</formula>
    </cfRule>
  </conditionalFormatting>
  <conditionalFormatting sqref="H20">
    <cfRule type="expression" priority="8" dxfId="6" stopIfTrue="1">
      <formula>AND((H20="y"),(OR(NOT(H19=""),NOT(H10=""),NOT(H11=""),NOT(H14=""),NOT(H15=""),NOT(H23=""),NOT(H24=""))))</formula>
    </cfRule>
  </conditionalFormatting>
  <conditionalFormatting sqref="H23">
    <cfRule type="expression" priority="9" dxfId="6" stopIfTrue="1">
      <formula>AND((H23="y"),(OR(NOT(H24=""),NOT(H10=""),NOT(H11=""),NOT(H14=""),NOT(H15=""),NOT(H19=""),NOT(H20=""))))</formula>
    </cfRule>
  </conditionalFormatting>
  <conditionalFormatting sqref="H24">
    <cfRule type="expression" priority="10" dxfId="6" stopIfTrue="1">
      <formula>AND((H24="y"),(OR(NOT(H23=""),NOT(H10=""),NOT(H11=""),NOT(H14=""),NOT(H15=""),NOT(H19=""),NOT(H20=""))))</formula>
    </cfRule>
  </conditionalFormatting>
  <conditionalFormatting sqref="J10:J11 J14:J15 J19:J20 J23:J24">
    <cfRule type="expression" priority="11" dxfId="6" stopIfTrue="1">
      <formula>AND((J10="y"),(K10="y"))</formula>
    </cfRule>
  </conditionalFormatting>
  <conditionalFormatting sqref="K10:K11 K14:K15 K19:K20 K23:K24">
    <cfRule type="expression" priority="12" dxfId="6" stopIfTrue="1">
      <formula>AND((J10="y"),(K10="y"))</formula>
    </cfRule>
  </conditionalFormatting>
  <conditionalFormatting sqref="E10:F11 E14:F15 E19:F20 E23:F24 E30:F31 E34:F35">
    <cfRule type="expression" priority="25" dxfId="17" stopIfTrue="1">
      <formula>AND(G10="won")</formula>
    </cfRule>
    <cfRule type="expression" priority="26" dxfId="16" stopIfTrue="1">
      <formula>AND(G10="drew")</formula>
    </cfRule>
  </conditionalFormatting>
  <conditionalFormatting sqref="B10:C11 B23:C24 B34:C35 B14:C15 B19:C20 B30:C31">
    <cfRule type="expression" priority="27" dxfId="17" stopIfTrue="1">
      <formula>AND(G10="won")</formula>
    </cfRule>
    <cfRule type="expression" priority="28" dxfId="16" stopIfTrue="1">
      <formula>AND(G10="drew")</formula>
    </cfRule>
  </conditionalFormatting>
  <dataValidations count="1">
    <dataValidation type="list" allowBlank="1" showInputMessage="1" showErrorMessage="1" sqref="H23:H24 H19:K20 I23:I25 H10:K11 H14:K15 J23:K24">
      <formula1>$M$11:$M$11</formula1>
    </dataValidation>
  </dataValidations>
  <printOptions horizontalCentered="1"/>
  <pageMargins left="0.31496062992125984" right="0.31496062992125984" top="1.31" bottom="0.11811023622047245" header="0.7874015748031497" footer="0.11811023622047245"/>
  <pageSetup horizontalDpi="300" verticalDpi="300" orientation="portrait" paperSize="9" scale="93" r:id="rId3"/>
  <headerFooter alignWithMargins="0">
    <oddHeader>&amp;C&amp;"Arial,Bold"&amp;22RIDL South East Regional Heat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B10" sqref="B10:C10"/>
    </sheetView>
  </sheetViews>
  <sheetFormatPr defaultColWidth="11.421875" defaultRowHeight="12.75"/>
  <cols>
    <col min="1" max="1" width="12.7109375" style="79" customWidth="1"/>
    <col min="2" max="3" width="13.8515625" style="79" customWidth="1"/>
    <col min="4" max="4" width="1.8515625" style="79" customWidth="1"/>
    <col min="5" max="6" width="13.8515625" style="79" customWidth="1"/>
    <col min="7" max="7" width="6.7109375" style="79" customWidth="1"/>
    <col min="8" max="8" width="6.7109375" style="80" customWidth="1"/>
    <col min="9" max="9" width="2.7109375" style="80" customWidth="1"/>
    <col min="10" max="11" width="9.7109375" style="80" customWidth="1"/>
    <col min="12" max="12" width="10.00390625" style="79" customWidth="1"/>
    <col min="13" max="16384" width="11.421875" style="79" customWidth="1"/>
  </cols>
  <sheetData>
    <row r="1" spans="1:12" s="64" customFormat="1" ht="23.25">
      <c r="A1" s="62" t="s">
        <v>64</v>
      </c>
      <c r="B1" s="118" t="str">
        <f>IF(Master!B28="","","C")</f>
        <v>C</v>
      </c>
      <c r="C1" s="62" t="str">
        <f>IF(Master!B28="","",Master!B28)</f>
        <v>Chelmsford</v>
      </c>
      <c r="D1" s="63"/>
      <c r="G1" s="65"/>
      <c r="H1" s="65"/>
      <c r="I1" s="65"/>
      <c r="J1" s="65"/>
      <c r="K1" s="65"/>
      <c r="L1" s="65"/>
    </row>
    <row r="2" spans="2:11" s="66" customFormat="1" ht="19.5" customHeight="1">
      <c r="B2" s="67"/>
      <c r="H2" s="68"/>
      <c r="I2" s="68"/>
      <c r="J2" s="68"/>
      <c r="K2" s="68"/>
    </row>
    <row r="3" spans="1:11" s="66" customFormat="1" ht="19.5" customHeight="1">
      <c r="A3" s="69" t="s">
        <v>34</v>
      </c>
      <c r="B3" s="265" t="s">
        <v>134</v>
      </c>
      <c r="C3" s="266"/>
      <c r="D3" s="267"/>
      <c r="F3" s="70" t="s">
        <v>17</v>
      </c>
      <c r="G3" s="256" t="str">
        <f>Master!$B$3</f>
        <v>Gillingham</v>
      </c>
      <c r="H3" s="257"/>
      <c r="I3" s="257"/>
      <c r="J3" s="258"/>
      <c r="K3" s="264"/>
    </row>
    <row r="4" spans="6:11" s="66" customFormat="1" ht="19.5" customHeight="1">
      <c r="F4" s="70" t="s">
        <v>18</v>
      </c>
      <c r="G4" s="256" t="str">
        <f>Master!$B$4</f>
        <v>Sunday 20th July</v>
      </c>
      <c r="H4" s="257"/>
      <c r="I4" s="257"/>
      <c r="J4" s="258"/>
      <c r="K4" s="264"/>
    </row>
    <row r="5" spans="6:11" s="66" customFormat="1" ht="19.5" customHeight="1">
      <c r="F5" s="70" t="s">
        <v>19</v>
      </c>
      <c r="G5" s="71" t="str">
        <f>Master!$B$5</f>
        <v>4:30 - 7:30pm</v>
      </c>
      <c r="H5" s="72"/>
      <c r="I5" s="72"/>
      <c r="J5" s="72"/>
      <c r="K5" s="73"/>
    </row>
    <row r="6" spans="6:11" s="66" customFormat="1" ht="19.5" customHeight="1" thickBot="1">
      <c r="F6" s="74"/>
      <c r="G6" s="141"/>
      <c r="H6" s="78"/>
      <c r="I6" s="78"/>
      <c r="J6" s="78"/>
      <c r="K6" s="78"/>
    </row>
    <row r="7" spans="1:14" s="66" customFormat="1" ht="19.5" customHeight="1">
      <c r="A7" s="74"/>
      <c r="B7" s="75"/>
      <c r="C7" s="75"/>
      <c r="D7" s="75"/>
      <c r="H7" s="268" t="s">
        <v>76</v>
      </c>
      <c r="I7" s="146"/>
      <c r="J7" s="255" t="s">
        <v>75</v>
      </c>
      <c r="K7" s="255"/>
      <c r="M7" s="289" t="s">
        <v>68</v>
      </c>
      <c r="N7" s="290"/>
    </row>
    <row r="8" spans="1:14" s="66" customFormat="1" ht="19.5" customHeight="1" thickBot="1">
      <c r="A8" s="66" t="s">
        <v>35</v>
      </c>
      <c r="B8" s="255" t="s">
        <v>36</v>
      </c>
      <c r="C8" s="255"/>
      <c r="E8" s="255" t="s">
        <v>37</v>
      </c>
      <c r="F8" s="255"/>
      <c r="H8" s="268"/>
      <c r="I8" s="146"/>
      <c r="J8" s="80" t="s">
        <v>72</v>
      </c>
      <c r="K8" s="80" t="s">
        <v>74</v>
      </c>
      <c r="M8" s="137" t="s">
        <v>69</v>
      </c>
      <c r="N8" s="166" t="s">
        <v>78</v>
      </c>
    </row>
    <row r="9" spans="1:14" s="66" customFormat="1" ht="19.5" customHeight="1" thickBot="1">
      <c r="A9" s="260" t="s">
        <v>38</v>
      </c>
      <c r="B9" s="254"/>
      <c r="C9" s="233" t="str">
        <f>Master!$B$9</f>
        <v>Rhythm Blues</v>
      </c>
      <c r="D9" s="234"/>
      <c r="E9" s="234"/>
      <c r="F9" s="235"/>
      <c r="H9" s="269"/>
      <c r="I9" s="147"/>
      <c r="J9" s="80" t="s">
        <v>73</v>
      </c>
      <c r="K9" s="80">
        <v>100</v>
      </c>
      <c r="M9" s="138" t="s">
        <v>66</v>
      </c>
      <c r="N9" s="166" t="s">
        <v>79</v>
      </c>
    </row>
    <row r="10" spans="1:14" s="66" customFormat="1" ht="19.5" customHeight="1" thickBot="1">
      <c r="A10" s="76">
        <v>1</v>
      </c>
      <c r="B10" s="274" t="s">
        <v>131</v>
      </c>
      <c r="C10" s="275"/>
      <c r="D10" s="236"/>
      <c r="E10" s="276" t="s">
        <v>132</v>
      </c>
      <c r="F10" s="277"/>
      <c r="G10" s="78" t="str">
        <f>IF(Jnr!$K$11="","",(IF(Jnr!$K$11&gt;Jnr!$J$11,"won",IF(Jnr!$K$11=Jnr!$J$11,"drew",IF(Jnr!$K$11&lt;Jnr!$J$11,"lost","")))))</f>
        <v>lost</v>
      </c>
      <c r="H10" s="229"/>
      <c r="I10" s="77"/>
      <c r="J10" s="229"/>
      <c r="K10" s="229"/>
      <c r="L10" s="78"/>
      <c r="M10" s="138" t="s">
        <v>63</v>
      </c>
      <c r="N10" s="132">
        <f>IF(J10="y",1,IF(K10="y",2,0))</f>
        <v>0</v>
      </c>
    </row>
    <row r="11" spans="1:14" s="66" customFormat="1" ht="19.5" customHeight="1" thickBot="1">
      <c r="A11" s="76">
        <v>2</v>
      </c>
      <c r="B11" s="270" t="s">
        <v>133</v>
      </c>
      <c r="C11" s="271"/>
      <c r="D11" s="237"/>
      <c r="E11" s="276" t="s">
        <v>132</v>
      </c>
      <c r="F11" s="277"/>
      <c r="G11" s="78" t="str">
        <f>IF(Jnr!$K$12="","",(IF(Jnr!$K$12&gt;Jnr!$I$12,"won",IF(Jnr!$K$12=Jnr!$I$12,"drew",IF(Jnr!$K$12&lt;Jnr!$I$12,"lost","")))))</f>
        <v>lost</v>
      </c>
      <c r="H11" s="229"/>
      <c r="I11" s="77"/>
      <c r="J11" s="229"/>
      <c r="K11" s="229" t="s">
        <v>65</v>
      </c>
      <c r="L11" s="128"/>
      <c r="M11" s="139" t="s">
        <v>65</v>
      </c>
      <c r="N11" s="132">
        <f>IF(J11="y",1,IF(K11="y",2,0))</f>
        <v>2</v>
      </c>
    </row>
    <row r="12" spans="9:14" ht="9.75" customHeight="1" thickBot="1">
      <c r="I12" s="145"/>
      <c r="M12" s="133"/>
      <c r="N12" s="134"/>
    </row>
    <row r="13" spans="1:14" s="66" customFormat="1" ht="19.5" customHeight="1" thickBot="1">
      <c r="A13" s="260" t="s">
        <v>39</v>
      </c>
      <c r="B13" s="254"/>
      <c r="C13" s="233" t="str">
        <f>Master!$B$10</f>
        <v>Canasta Tango</v>
      </c>
      <c r="D13" s="234"/>
      <c r="E13" s="234"/>
      <c r="F13" s="235"/>
      <c r="H13" s="68"/>
      <c r="I13" s="77"/>
      <c r="J13" s="68"/>
      <c r="K13" s="68"/>
      <c r="M13" s="135"/>
      <c r="N13" s="132"/>
    </row>
    <row r="14" spans="1:14" s="66" customFormat="1" ht="19.5" customHeight="1" thickBot="1">
      <c r="A14" s="76">
        <v>3</v>
      </c>
      <c r="B14" s="274" t="s">
        <v>131</v>
      </c>
      <c r="C14" s="275"/>
      <c r="D14" s="236"/>
      <c r="E14" s="276" t="s">
        <v>132</v>
      </c>
      <c r="F14" s="277"/>
      <c r="G14" s="78" t="str">
        <f>IF(Jnr!$K$19="","",(IF(Jnr!$K$19&gt;Jnr!$J$19,"won",IF(Jnr!$K$19=Jnr!$J$19,"drew",IF(Jnr!$K$19&lt;Jnr!$J$19,"lost","")))))</f>
        <v>lost</v>
      </c>
      <c r="H14" s="229"/>
      <c r="I14" s="77"/>
      <c r="J14" s="229"/>
      <c r="K14" s="229"/>
      <c r="L14" s="78"/>
      <c r="M14" s="135"/>
      <c r="N14" s="132">
        <f>IF(J14="y",1,IF(K14="y",2,0))</f>
        <v>0</v>
      </c>
    </row>
    <row r="15" spans="1:14" s="66" customFormat="1" ht="19.5" customHeight="1" thickBot="1">
      <c r="A15" s="76">
        <v>4</v>
      </c>
      <c r="B15" s="270" t="s">
        <v>134</v>
      </c>
      <c r="C15" s="271"/>
      <c r="D15" s="237"/>
      <c r="E15" s="276" t="s">
        <v>132</v>
      </c>
      <c r="F15" s="277"/>
      <c r="G15" s="78" t="str">
        <f>IF(Jnr!$K$20="","",(IF(Jnr!$K$20&gt;Jnr!$I$20,"won",IF(Jnr!$K$20=Jnr!$I$20,"drew",IF(Jnr!$K$20&lt;Jnr!$I$20,"lost","")))))</f>
        <v>lost</v>
      </c>
      <c r="H15" s="229"/>
      <c r="I15" s="77"/>
      <c r="J15" s="229"/>
      <c r="K15" s="229"/>
      <c r="L15" s="78"/>
      <c r="M15" s="135"/>
      <c r="N15" s="132">
        <f>IF(J15="y",1,IF(K15="y",2,0))</f>
        <v>0</v>
      </c>
    </row>
    <row r="16" spans="1:14" ht="19.5" customHeight="1">
      <c r="A16" s="130"/>
      <c r="B16" s="130"/>
      <c r="C16" s="130"/>
      <c r="D16" s="130"/>
      <c r="E16" s="285"/>
      <c r="F16" s="286"/>
      <c r="G16" s="149"/>
      <c r="H16" s="130"/>
      <c r="I16" s="149"/>
      <c r="J16" s="151"/>
      <c r="K16" s="140"/>
      <c r="L16" s="129"/>
      <c r="M16" s="136"/>
      <c r="N16" s="167"/>
    </row>
    <row r="17" spans="7:14" ht="15.75" thickBot="1">
      <c r="G17" s="130"/>
      <c r="H17" s="144"/>
      <c r="I17" s="145"/>
      <c r="M17" s="133"/>
      <c r="N17" s="134"/>
    </row>
    <row r="18" spans="1:14" s="66" customFormat="1" ht="19.5" customHeight="1" thickBot="1">
      <c r="A18" s="272" t="s">
        <v>40</v>
      </c>
      <c r="B18" s="273"/>
      <c r="C18" s="238" t="str">
        <f>Master!$B$15</f>
        <v>Prelim Waltz</v>
      </c>
      <c r="D18" s="239"/>
      <c r="E18" s="239"/>
      <c r="F18" s="235"/>
      <c r="H18" s="68"/>
      <c r="I18" s="77"/>
      <c r="J18" s="68"/>
      <c r="K18" s="68"/>
      <c r="M18" s="135"/>
      <c r="N18" s="132"/>
    </row>
    <row r="19" spans="1:14" s="66" customFormat="1" ht="19.5" customHeight="1" thickBot="1">
      <c r="A19" s="76">
        <v>5</v>
      </c>
      <c r="B19" s="270" t="s">
        <v>133</v>
      </c>
      <c r="C19" s="271"/>
      <c r="D19" s="236"/>
      <c r="E19" s="276" t="s">
        <v>136</v>
      </c>
      <c r="F19" s="277"/>
      <c r="G19" s="78" t="str">
        <f>IF(Inter!$K$11="","",(IF(Inter!$K$11&gt;Inter!$J$11,"won",IF(Inter!$K$11=Inter!$J$11,"drew",IF(Inter!$K$11&lt;Inter!$J$11,"lost","")))))</f>
        <v>lost</v>
      </c>
      <c r="H19" s="229" t="s">
        <v>63</v>
      </c>
      <c r="I19" s="77"/>
      <c r="J19" s="229"/>
      <c r="K19" s="229"/>
      <c r="L19" s="78"/>
      <c r="M19" s="135"/>
      <c r="N19" s="132">
        <f>IF(J19="y",1,IF(K19="y",2,0))</f>
        <v>0</v>
      </c>
    </row>
    <row r="20" spans="1:14" s="66" customFormat="1" ht="19.5" customHeight="1" thickBot="1">
      <c r="A20" s="76">
        <v>6</v>
      </c>
      <c r="B20" s="270" t="s">
        <v>133</v>
      </c>
      <c r="C20" s="271"/>
      <c r="D20" s="237"/>
      <c r="E20" s="276" t="s">
        <v>147</v>
      </c>
      <c r="F20" s="277"/>
      <c r="G20" s="78" t="str">
        <f>IF(Inter!$K$12="","",(IF(Inter!$K$12&gt;Inter!$I$12,"won",IF(Inter!$K$12=Inter!$I$12,"drew",IF(Inter!$K$12&lt;Inter!$I$12,"lost","")))))</f>
        <v>lost</v>
      </c>
      <c r="H20" s="229"/>
      <c r="I20" s="77"/>
      <c r="J20" s="229"/>
      <c r="K20" s="229"/>
      <c r="L20" s="78"/>
      <c r="M20" s="135"/>
      <c r="N20" s="132">
        <f>IF(J20="y",1,IF(K20="y",2,0))</f>
        <v>0</v>
      </c>
    </row>
    <row r="21" spans="9:14" ht="9.75" customHeight="1" thickBot="1">
      <c r="I21" s="145"/>
      <c r="M21" s="133"/>
      <c r="N21" s="134"/>
    </row>
    <row r="22" spans="1:14" s="66" customFormat="1" ht="19.5" customHeight="1" thickBot="1">
      <c r="A22" s="272" t="s">
        <v>41</v>
      </c>
      <c r="B22" s="273"/>
      <c r="C22" s="238" t="str">
        <f>Master!$B$16</f>
        <v>Fiesta Tango</v>
      </c>
      <c r="D22" s="239"/>
      <c r="E22" s="239"/>
      <c r="F22" s="235"/>
      <c r="H22" s="68"/>
      <c r="I22" s="77"/>
      <c r="J22" s="68"/>
      <c r="K22" s="68"/>
      <c r="M22" s="135"/>
      <c r="N22" s="132"/>
    </row>
    <row r="23" spans="1:14" s="66" customFormat="1" ht="19.5" customHeight="1" thickBot="1">
      <c r="A23" s="76">
        <v>7</v>
      </c>
      <c r="B23" s="270" t="s">
        <v>135</v>
      </c>
      <c r="C23" s="271"/>
      <c r="D23" s="236"/>
      <c r="E23" s="276" t="s">
        <v>137</v>
      </c>
      <c r="F23" s="277"/>
      <c r="G23" s="78" t="str">
        <f>IF(Inter!$K$19="","",(IF(Inter!$K$19&gt;Inter!$J$19,"won",IF(Inter!$K$19=Inter!$J$19,"drew",IF(Inter!$K$19&lt;Inter!$J$19,"lost","")))))</f>
        <v>drew</v>
      </c>
      <c r="H23" s="229"/>
      <c r="I23" s="77"/>
      <c r="J23" s="229"/>
      <c r="K23" s="229"/>
      <c r="L23" s="78"/>
      <c r="M23" s="135"/>
      <c r="N23" s="132">
        <f>IF(J23="y",1,IF(K23="y",2,0))</f>
        <v>0</v>
      </c>
    </row>
    <row r="24" spans="1:14" s="66" customFormat="1" ht="19.5" customHeight="1" thickBot="1">
      <c r="A24" s="76">
        <v>8</v>
      </c>
      <c r="B24" s="270" t="s">
        <v>135</v>
      </c>
      <c r="C24" s="271"/>
      <c r="D24" s="237"/>
      <c r="E24" s="276" t="s">
        <v>137</v>
      </c>
      <c r="F24" s="277"/>
      <c r="G24" s="78" t="str">
        <f>IF(Inter!$K$20="","",(IF(Inter!$K$20&gt;Inter!$I$20,"won",IF(Inter!$K$20=Inter!$I$20,"drew",IF(Inter!$K$20&lt;Inter!$I$20,"lost","")))))</f>
        <v>won</v>
      </c>
      <c r="H24" s="229"/>
      <c r="I24" s="77"/>
      <c r="J24" s="229"/>
      <c r="K24" s="229" t="s">
        <v>65</v>
      </c>
      <c r="L24" s="78"/>
      <c r="M24" s="135"/>
      <c r="N24" s="132">
        <f>IF(J24="y",1,IF(K24="y",2,0))</f>
        <v>2</v>
      </c>
    </row>
    <row r="25" spans="1:14" s="66" customFormat="1" ht="19.5" customHeight="1">
      <c r="A25" s="76"/>
      <c r="B25" s="230"/>
      <c r="C25" s="231"/>
      <c r="D25" s="150"/>
      <c r="E25" s="230"/>
      <c r="F25" s="231"/>
      <c r="G25" s="77"/>
      <c r="H25" s="68"/>
      <c r="I25" s="77"/>
      <c r="J25" s="68"/>
      <c r="K25" s="68"/>
      <c r="L25" s="78"/>
      <c r="M25" s="164" t="s">
        <v>83</v>
      </c>
      <c r="N25" s="132"/>
    </row>
    <row r="26" spans="1:14" ht="19.5" customHeight="1">
      <c r="A26" s="130"/>
      <c r="B26" s="130"/>
      <c r="C26" s="282" t="s">
        <v>81</v>
      </c>
      <c r="D26" s="283"/>
      <c r="E26" s="283"/>
      <c r="F26" s="283"/>
      <c r="G26" s="283"/>
      <c r="H26" s="283"/>
      <c r="I26" s="283"/>
      <c r="J26" s="284"/>
      <c r="K26" s="229">
        <v>8</v>
      </c>
      <c r="M26" s="164" t="s">
        <v>79</v>
      </c>
      <c r="N26" s="132">
        <f>IF(SUM(K26-6)&gt;0,SUM(K26-6),0)</f>
        <v>2</v>
      </c>
    </row>
    <row r="27" spans="1:14" ht="19.5" customHeight="1">
      <c r="A27" s="81"/>
      <c r="B27" s="81"/>
      <c r="C27" s="280"/>
      <c r="D27" s="281"/>
      <c r="E27" s="281"/>
      <c r="F27" s="281"/>
      <c r="G27" s="281"/>
      <c r="H27" s="281"/>
      <c r="I27" s="281"/>
      <c r="J27" s="281"/>
      <c r="K27" s="148"/>
      <c r="M27" s="136"/>
      <c r="N27" s="167"/>
    </row>
    <row r="28" spans="8:14" ht="15.75" thickBot="1">
      <c r="H28" s="144"/>
      <c r="I28" s="144"/>
      <c r="M28" s="133"/>
      <c r="N28" s="134"/>
    </row>
    <row r="29" spans="1:14" s="66" customFormat="1" ht="19.5" customHeight="1" thickBot="1">
      <c r="A29" s="287" t="s">
        <v>42</v>
      </c>
      <c r="B29" s="288"/>
      <c r="C29" s="240" t="str">
        <f>Master!$B$21</f>
        <v>American Waltz</v>
      </c>
      <c r="D29" s="241"/>
      <c r="E29" s="241"/>
      <c r="F29" s="235"/>
      <c r="H29" s="68"/>
      <c r="I29" s="68"/>
      <c r="J29" s="68"/>
      <c r="K29" s="68"/>
      <c r="M29" s="135"/>
      <c r="N29" s="132"/>
    </row>
    <row r="30" spans="1:14" s="66" customFormat="1" ht="19.5" customHeight="1">
      <c r="A30" s="76">
        <v>9</v>
      </c>
      <c r="B30" s="274" t="s">
        <v>135</v>
      </c>
      <c r="C30" s="275"/>
      <c r="D30" s="236"/>
      <c r="E30" s="276" t="s">
        <v>137</v>
      </c>
      <c r="F30" s="277"/>
      <c r="G30" s="78" t="str">
        <f>IF(Snr!$K$11="","",(IF(Snr!$K$11&gt;Snr!$J$11,"won",IF(Snr!$K$11=Snr!$J$11,"drew",IF(Snr!$K$11&lt;Snr!$J$11,"lost","")))))</f>
        <v>lost</v>
      </c>
      <c r="H30" s="68"/>
      <c r="I30" s="68"/>
      <c r="J30" s="68"/>
      <c r="K30" s="68"/>
      <c r="L30" s="78"/>
      <c r="M30" s="135"/>
      <c r="N30" s="132"/>
    </row>
    <row r="31" spans="1:14" s="66" customFormat="1" ht="19.5" customHeight="1" thickBot="1">
      <c r="A31" s="76">
        <v>10</v>
      </c>
      <c r="B31" s="270" t="s">
        <v>135</v>
      </c>
      <c r="C31" s="271"/>
      <c r="D31" s="237"/>
      <c r="E31" s="278" t="s">
        <v>138</v>
      </c>
      <c r="F31" s="279"/>
      <c r="G31" s="78" t="str">
        <f>IF(Snr!$K$12="","",(IF(Snr!$K$12&gt;Snr!$I$12,"won",IF(Snr!$K$12=Snr!$I$12,"drew",IF(Snr!$K$12&lt;Snr!$I$12,"lost","")))))</f>
        <v>won</v>
      </c>
      <c r="H31" s="68"/>
      <c r="I31" s="68"/>
      <c r="J31" s="68"/>
      <c r="K31" s="68"/>
      <c r="L31" s="78"/>
      <c r="M31" s="135"/>
      <c r="N31" s="132"/>
    </row>
    <row r="32" spans="8:14" ht="9.75" customHeight="1" thickBot="1">
      <c r="H32" s="142"/>
      <c r="I32" s="142"/>
      <c r="J32" s="145"/>
      <c r="K32" s="145"/>
      <c r="M32" s="133"/>
      <c r="N32" s="134"/>
    </row>
    <row r="33" spans="1:14" s="66" customFormat="1" ht="19.5" customHeight="1" thickBot="1">
      <c r="A33" s="287" t="s">
        <v>43</v>
      </c>
      <c r="B33" s="288"/>
      <c r="C33" s="240" t="str">
        <f>Master!$B$22</f>
        <v>Quickstep</v>
      </c>
      <c r="D33" s="241"/>
      <c r="E33" s="241"/>
      <c r="F33" s="235"/>
      <c r="H33" s="143"/>
      <c r="I33" s="143"/>
      <c r="J33" s="77"/>
      <c r="K33" s="77"/>
      <c r="M33" s="135"/>
      <c r="N33" s="132"/>
    </row>
    <row r="34" spans="1:14" s="66" customFormat="1" ht="19.5" customHeight="1" thickBot="1">
      <c r="A34" s="76">
        <v>11</v>
      </c>
      <c r="B34" s="270" t="s">
        <v>135</v>
      </c>
      <c r="C34" s="271"/>
      <c r="D34" s="236"/>
      <c r="E34" s="278" t="s">
        <v>138</v>
      </c>
      <c r="F34" s="279"/>
      <c r="G34" s="78" t="str">
        <f>IF(Snr!$K$19="","",(IF(Snr!$K$19&gt;Snr!$J$19,"won",IF(Snr!$K$19=Snr!$J$19,"drew",IF(Snr!$K$19&lt;Snr!$J$19,"lost","")))))</f>
        <v>won</v>
      </c>
      <c r="H34" s="68"/>
      <c r="I34" s="68"/>
      <c r="J34" s="68"/>
      <c r="K34" s="68"/>
      <c r="L34" s="78"/>
      <c r="M34" s="164" t="s">
        <v>67</v>
      </c>
      <c r="N34" s="132"/>
    </row>
    <row r="35" spans="1:14" s="66" customFormat="1" ht="19.5" customHeight="1" thickBot="1">
      <c r="A35" s="76">
        <v>12</v>
      </c>
      <c r="B35" s="270" t="s">
        <v>135</v>
      </c>
      <c r="C35" s="271"/>
      <c r="D35" s="237"/>
      <c r="E35" s="278" t="s">
        <v>138</v>
      </c>
      <c r="F35" s="279"/>
      <c r="G35" s="78" t="str">
        <f>IF(Snr!$K$20="","",(IF(Snr!$K$20&gt;Snr!$I$20,"won",IF(Snr!$K$20=Snr!$I$20,"drew",IF(Snr!$K$20&lt;Snr!$I$20,"lost","")))))</f>
        <v>won</v>
      </c>
      <c r="H35" s="68"/>
      <c r="I35" s="68"/>
      <c r="J35" s="68"/>
      <c r="K35" s="68"/>
      <c r="L35" s="78"/>
      <c r="M35" s="168" t="s">
        <v>79</v>
      </c>
      <c r="N35" s="169">
        <f>SUM(N10:N26)</f>
        <v>6</v>
      </c>
    </row>
    <row r="36" spans="13:14" ht="19.5" customHeight="1">
      <c r="M36" s="165"/>
      <c r="N36" s="131"/>
    </row>
  </sheetData>
  <sheetProtection password="CAEF" sheet="1" objects="1" scenarios="1" selectLockedCells="1"/>
  <mergeCells count="41">
    <mergeCell ref="M7:N7"/>
    <mergeCell ref="E30:F30"/>
    <mergeCell ref="E14:F14"/>
    <mergeCell ref="E15:F15"/>
    <mergeCell ref="E19:F19"/>
    <mergeCell ref="E20:F20"/>
    <mergeCell ref="E23:F23"/>
    <mergeCell ref="A29:B29"/>
    <mergeCell ref="B34:C34"/>
    <mergeCell ref="B35:C35"/>
    <mergeCell ref="A33:B33"/>
    <mergeCell ref="B30:C30"/>
    <mergeCell ref="B31:C31"/>
    <mergeCell ref="E34:F34"/>
    <mergeCell ref="E35:F35"/>
    <mergeCell ref="E10:F10"/>
    <mergeCell ref="E11:F11"/>
    <mergeCell ref="E31:F31"/>
    <mergeCell ref="E24:F24"/>
    <mergeCell ref="C27:J27"/>
    <mergeCell ref="C26:J26"/>
    <mergeCell ref="E16:F16"/>
    <mergeCell ref="B23:C23"/>
    <mergeCell ref="B10:C10"/>
    <mergeCell ref="B11:C11"/>
    <mergeCell ref="B14:C14"/>
    <mergeCell ref="B15:C15"/>
    <mergeCell ref="A13:B13"/>
    <mergeCell ref="B24:C24"/>
    <mergeCell ref="A18:B18"/>
    <mergeCell ref="A22:B22"/>
    <mergeCell ref="B20:C20"/>
    <mergeCell ref="B19:C19"/>
    <mergeCell ref="A9:B9"/>
    <mergeCell ref="J7:K7"/>
    <mergeCell ref="G3:K3"/>
    <mergeCell ref="G4:K4"/>
    <mergeCell ref="B8:C8"/>
    <mergeCell ref="E8:F8"/>
    <mergeCell ref="B3:D3"/>
    <mergeCell ref="H7:H9"/>
  </mergeCells>
  <conditionalFormatting sqref="G14:G15 G10:G11 G19:G20 G23:G25 G30:G31 G34:G35">
    <cfRule type="cellIs" priority="1" dxfId="17" operator="equal" stopIfTrue="1">
      <formula>"won"</formula>
    </cfRule>
    <cfRule type="cellIs" priority="2" dxfId="16" operator="equal" stopIfTrue="1">
      <formula>"drew"</formula>
    </cfRule>
  </conditionalFormatting>
  <conditionalFormatting sqref="H11">
    <cfRule type="expression" priority="3" dxfId="6" stopIfTrue="1">
      <formula>AND((H11="y"),(OR(NOT(H10=""),NOT(H14=""),NOT(H15=""),NOT(H19=""),NOT(H20=""),NOT(H23=""),NOT(H24=""))))</formula>
    </cfRule>
  </conditionalFormatting>
  <conditionalFormatting sqref="H10">
    <cfRule type="expression" priority="4" dxfId="6" stopIfTrue="1">
      <formula>AND((H10="y"),(OR(NOT(H11=""),NOT(H14=""),NOT(H15=""),NOT(H19=""),NOT(H20=""),NOT(H23=""),NOT(H24=""))))</formula>
    </cfRule>
  </conditionalFormatting>
  <conditionalFormatting sqref="H14">
    <cfRule type="expression" priority="5" dxfId="6" stopIfTrue="1">
      <formula>AND((H14="y"),(OR(NOT(H10=""),NOT(H11=""),NOT(H15=""),NOT(H19=""),NOT(H20=""),NOT(H23=""),NOT(H24=""))))</formula>
    </cfRule>
  </conditionalFormatting>
  <conditionalFormatting sqref="H15">
    <cfRule type="expression" priority="6" dxfId="6" stopIfTrue="1">
      <formula>AND((H15="y"),(OR(NOT(H14=""),NOT(H10=""),NOT(H11=""),NOT(H19=""),NOT(H20=""),NOT(H23=""),NOT(H24=""))))</formula>
    </cfRule>
  </conditionalFormatting>
  <conditionalFormatting sqref="H19">
    <cfRule type="expression" priority="7" dxfId="6" stopIfTrue="1">
      <formula>AND((H19="y"),(OR(NOT(H20=""),NOT(H10=""),NOT(H11=""),NOT(H14=""),NOT(H15=""),NOT(H23=""),NOT(H24=""))))</formula>
    </cfRule>
  </conditionalFormatting>
  <conditionalFormatting sqref="H20">
    <cfRule type="expression" priority="8" dxfId="6" stopIfTrue="1">
      <formula>AND((H20="y"),(OR(NOT(H19=""),NOT(H10=""),NOT(H11=""),NOT(H14=""),NOT(H15=""),NOT(H23=""),NOT(H24=""))))</formula>
    </cfRule>
  </conditionalFormatting>
  <conditionalFormatting sqref="H23">
    <cfRule type="expression" priority="9" dxfId="6" stopIfTrue="1">
      <formula>AND((H23="y"),(OR(NOT(H24=""),NOT(H10=""),NOT(H11=""),NOT(H14=""),NOT(H15=""),NOT(H19=""),NOT(H20=""))))</formula>
    </cfRule>
  </conditionalFormatting>
  <conditionalFormatting sqref="H24">
    <cfRule type="expression" priority="10" dxfId="6" stopIfTrue="1">
      <formula>AND((H24="y"),(OR(NOT(H23=""),NOT(H10=""),NOT(H11=""),NOT(H14=""),NOT(H15=""),NOT(H19=""),NOT(H20=""))))</formula>
    </cfRule>
  </conditionalFormatting>
  <conditionalFormatting sqref="J10:J11 J14:J15 J19:J20 J23:J24">
    <cfRule type="expression" priority="11" dxfId="6" stopIfTrue="1">
      <formula>AND((J10="y"),(K10="y"))</formula>
    </cfRule>
  </conditionalFormatting>
  <conditionalFormatting sqref="K10:K11 K14:K15 K19:K20 K23:K24">
    <cfRule type="expression" priority="12" dxfId="6" stopIfTrue="1">
      <formula>AND((J10="y"),(K10="y"))</formula>
    </cfRule>
  </conditionalFormatting>
  <conditionalFormatting sqref="B10:C11 B30:C31 B14:C15 B19:C20 B23:C24 B34:C35">
    <cfRule type="expression" priority="25" dxfId="17" stopIfTrue="1">
      <formula>AND(G10="won")</formula>
    </cfRule>
    <cfRule type="expression" priority="26" dxfId="16" stopIfTrue="1">
      <formula>AND(G10="drew")</formula>
    </cfRule>
  </conditionalFormatting>
  <conditionalFormatting sqref="E30:F31 E10:F11 E14:F15 E19:F20 E23:F24 E34:F35">
    <cfRule type="expression" priority="27" dxfId="17" stopIfTrue="1">
      <formula>AND(G10="won")</formula>
    </cfRule>
    <cfRule type="expression" priority="28" dxfId="16" stopIfTrue="1">
      <formula>AND(G10="drew")</formula>
    </cfRule>
  </conditionalFormatting>
  <dataValidations count="1">
    <dataValidation type="list" allowBlank="1" showInputMessage="1" showErrorMessage="1" sqref="H23:H24 H19:K20 I23:I25 H10:K11 H14:K15 J23:K24">
      <formula1>$M$11:$M$11</formula1>
    </dataValidation>
  </dataValidations>
  <printOptions horizontalCentered="1"/>
  <pageMargins left="0.31496062992125984" right="0.31496062992125984" top="1.31" bottom="0.11811023622047245" header="0.7874015748031497" footer="0.11811023622047245"/>
  <pageSetup horizontalDpi="300" verticalDpi="300" orientation="portrait" paperSize="9" scale="93" r:id="rId3"/>
  <headerFooter alignWithMargins="0">
    <oddHeader>&amp;C&amp;"Arial,Bold"&amp;22RIDL South East Regional Heat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4">
      <selection activeCell="F18" sqref="F18"/>
    </sheetView>
  </sheetViews>
  <sheetFormatPr defaultColWidth="9.140625" defaultRowHeight="12.75"/>
  <cols>
    <col min="1" max="1" width="12.7109375" style="86" customWidth="1"/>
    <col min="2" max="2" width="4.8515625" style="86" customWidth="1"/>
    <col min="3" max="3" width="3.28125" style="86" customWidth="1"/>
    <col min="4" max="4" width="5.57421875" style="86" customWidth="1"/>
    <col min="5" max="5" width="12.7109375" style="86" customWidth="1"/>
    <col min="6" max="11" width="10.7109375" style="86" customWidth="1"/>
    <col min="12" max="12" width="9.140625" style="86" customWidth="1"/>
    <col min="13" max="16" width="8.7109375" style="86" customWidth="1"/>
    <col min="17" max="16384" width="9.140625" style="86" customWidth="1"/>
  </cols>
  <sheetData>
    <row r="1" spans="1:8" ht="30" customHeight="1">
      <c r="A1" s="291" t="s">
        <v>12</v>
      </c>
      <c r="B1" s="292"/>
      <c r="C1" s="292"/>
      <c r="D1" s="292"/>
      <c r="E1" s="292"/>
      <c r="F1" s="292"/>
      <c r="G1" s="292"/>
      <c r="H1" s="292"/>
    </row>
    <row r="2" spans="1:11" ht="30" customHeight="1">
      <c r="A2" s="18"/>
      <c r="B2" s="19"/>
      <c r="C2" s="19"/>
      <c r="D2" s="19"/>
      <c r="E2" s="19"/>
      <c r="F2" s="19"/>
      <c r="G2" s="19"/>
      <c r="I2" s="90" t="s">
        <v>57</v>
      </c>
      <c r="J2" s="91" t="str">
        <f>IF(Master!B26="","",Master!B26)</f>
        <v>Gillingham</v>
      </c>
      <c r="K2" s="92"/>
    </row>
    <row r="3" spans="1:10" s="92" customFormat="1" ht="30" customHeight="1">
      <c r="A3" s="88" t="s">
        <v>17</v>
      </c>
      <c r="B3" s="89" t="str">
        <f>IF(Master!B3="","",Master!B3)</f>
        <v>Gillingham</v>
      </c>
      <c r="C3" s="89"/>
      <c r="I3" s="90" t="s">
        <v>56</v>
      </c>
      <c r="J3" s="91" t="str">
        <f>IF(Master!B27="","",Master!B27)</f>
        <v>Streatham</v>
      </c>
    </row>
    <row r="4" spans="1:10" s="92" customFormat="1" ht="30" customHeight="1">
      <c r="A4" s="88" t="s">
        <v>18</v>
      </c>
      <c r="B4" s="89" t="str">
        <f>IF(Master!B4="","",Master!B4)</f>
        <v>Sunday 20th July</v>
      </c>
      <c r="C4" s="89"/>
      <c r="F4" s="89"/>
      <c r="I4" s="90" t="s">
        <v>55</v>
      </c>
      <c r="J4" s="91" t="str">
        <f>IF(Master!B28="","",Master!B28)</f>
        <v>Chelmsford</v>
      </c>
    </row>
    <row r="5" spans="1:6" s="92" customFormat="1" ht="30" customHeight="1">
      <c r="A5" s="88"/>
      <c r="B5" s="89"/>
      <c r="C5" s="89"/>
      <c r="F5" s="89"/>
    </row>
    <row r="6" spans="1:10" s="92" customFormat="1" ht="30" customHeight="1">
      <c r="A6" s="21" t="s">
        <v>77</v>
      </c>
      <c r="B6" s="93"/>
      <c r="I6" s="90"/>
      <c r="J6" s="91"/>
    </row>
    <row r="7" ht="13.5" thickBot="1"/>
    <row r="8" spans="1:20" ht="30" customHeight="1">
      <c r="A8" s="306" t="str">
        <f>Master!$B$9</f>
        <v>Rhythm Blues</v>
      </c>
      <c r="B8" s="307"/>
      <c r="C8" s="307"/>
      <c r="D8" s="307"/>
      <c r="E8" s="308"/>
      <c r="F8" s="304" t="s">
        <v>5</v>
      </c>
      <c r="G8" s="305"/>
      <c r="H8" s="305"/>
      <c r="I8" s="304" t="s">
        <v>6</v>
      </c>
      <c r="J8" s="305"/>
      <c r="K8" s="309"/>
      <c r="M8" s="311" t="s">
        <v>8</v>
      </c>
      <c r="N8" s="312"/>
      <c r="O8" s="312"/>
      <c r="P8" s="312"/>
      <c r="Q8" s="94"/>
      <c r="R8" s="311" t="s">
        <v>80</v>
      </c>
      <c r="S8" s="312"/>
      <c r="T8" s="312"/>
    </row>
    <row r="9" spans="1:20" s="83" customFormat="1" ht="30" customHeight="1">
      <c r="A9" s="301"/>
      <c r="B9" s="302"/>
      <c r="C9" s="302"/>
      <c r="D9" s="302"/>
      <c r="E9" s="303"/>
      <c r="F9" s="9">
        <v>1</v>
      </c>
      <c r="G9" s="7">
        <v>2</v>
      </c>
      <c r="H9" s="202">
        <v>3</v>
      </c>
      <c r="I9" s="9" t="s">
        <v>1</v>
      </c>
      <c r="J9" s="7" t="s">
        <v>2</v>
      </c>
      <c r="K9" s="14" t="s">
        <v>3</v>
      </c>
      <c r="M9" s="12" t="s">
        <v>1</v>
      </c>
      <c r="N9" s="12" t="s">
        <v>2</v>
      </c>
      <c r="O9" s="12" t="s">
        <v>3</v>
      </c>
      <c r="P9" s="82" t="s">
        <v>9</v>
      </c>
      <c r="R9" s="12" t="s">
        <v>1</v>
      </c>
      <c r="S9" s="12" t="s">
        <v>2</v>
      </c>
      <c r="T9" s="12" t="s">
        <v>3</v>
      </c>
    </row>
    <row r="10" spans="1:20" s="83" customFormat="1" ht="30" customHeight="1">
      <c r="A10" s="214">
        <f>IF(teamA!$H$10="y","Joker","")</f>
      </c>
      <c r="B10" s="161" t="s">
        <v>1</v>
      </c>
      <c r="C10" s="162" t="s">
        <v>7</v>
      </c>
      <c r="D10" s="161" t="s">
        <v>2</v>
      </c>
      <c r="E10" s="212">
        <f>IF(teamB!$H$10="y","Joker","")</f>
      </c>
      <c r="F10" s="6" t="s">
        <v>1</v>
      </c>
      <c r="G10" s="8" t="s">
        <v>1</v>
      </c>
      <c r="H10" s="203" t="s">
        <v>1</v>
      </c>
      <c r="I10" s="9">
        <f>IF(R10=2,2,(IF(R10="","",IF(A10="Joker",IF(R10=3,6,0),R10))))</f>
        <v>3</v>
      </c>
      <c r="J10" s="7">
        <f>IF(S10=2,2,IF(S10="","",(IF(E10="Joker",IF(S10=3,6,0),S10))))</f>
        <v>1</v>
      </c>
      <c r="K10" s="11"/>
      <c r="M10" s="12">
        <f>IF($F10="A",1,0)+IF($G10="A",1,0)+IF($H10="A",1,0)</f>
        <v>3</v>
      </c>
      <c r="N10" s="12">
        <f>IF($F10="B",1,0)+IF($G10="B",1,0)+IF($H10="B",1,0)</f>
        <v>0</v>
      </c>
      <c r="O10" s="153"/>
      <c r="P10" s="12">
        <f>IF($F10="X",1,0)+IF($G10="X",1,0)+IF($H10="X",1,0)</f>
        <v>0</v>
      </c>
      <c r="R10" s="12">
        <f>IF(OR(F10="",G10="",H10=""),"",IF(OR($B10="A",$D10="A"),IF(M10=N10,2,IF(M10&gt;N10,3,1)),""))</f>
        <v>3</v>
      </c>
      <c r="S10" s="12">
        <f>IF(OR(F10="",G10="",H10=""),"",IF(OR($B10="B",$D10="B"),IF(N10=M10,2,IF(N10&gt;M10,3,1)),""))</f>
        <v>1</v>
      </c>
      <c r="T10" s="153"/>
    </row>
    <row r="11" spans="1:20" s="83" customFormat="1" ht="30" customHeight="1">
      <c r="A11" s="214" t="str">
        <f>IF(teamB!$H$11="y","Joker","")</f>
        <v>Joker</v>
      </c>
      <c r="B11" s="161" t="s">
        <v>2</v>
      </c>
      <c r="C11" s="162" t="s">
        <v>7</v>
      </c>
      <c r="D11" s="161" t="s">
        <v>3</v>
      </c>
      <c r="E11" s="212">
        <f>IF(teamC!$H$10="y","Joker","")</f>
      </c>
      <c r="F11" s="6" t="s">
        <v>2</v>
      </c>
      <c r="G11" s="8" t="s">
        <v>2</v>
      </c>
      <c r="H11" s="203" t="s">
        <v>2</v>
      </c>
      <c r="I11" s="13"/>
      <c r="J11" s="7">
        <f>IF(S11=2,2,IF(S11="","",IF(A11="Joker",IF(S11=3,6,0),S11)))</f>
        <v>6</v>
      </c>
      <c r="K11" s="14">
        <f>IF(T11=2,2,IF(T11="","",IF(E11="Joker",IF(T11=3,6,0),T11)))</f>
        <v>1</v>
      </c>
      <c r="M11" s="153"/>
      <c r="N11" s="12">
        <f>IF($F11="B",1,0)+IF($G11="B",1,0)+IF($H11="B",1,0)</f>
        <v>3</v>
      </c>
      <c r="O11" s="12">
        <f>IF($F11="C",1,0)+IF($G11="C",1,0)+IF($H11="C",1,0)</f>
        <v>0</v>
      </c>
      <c r="P11" s="12">
        <f>IF($F11="X",1,0)+IF($G11="X",1,0)+IF($H11="X",1,0)</f>
        <v>0</v>
      </c>
      <c r="R11" s="153"/>
      <c r="S11" s="154">
        <f>IF(OR(F11="",G11="",H11=""),"",IF(OR($B11="B",$D11="B"),IF(N11=O11,2,IF(N11&gt;O11,3,1)),""))</f>
        <v>3</v>
      </c>
      <c r="T11" s="12">
        <f>IF(OR(F11="",G11="",H11=""),"",IF(OR($B11="C",$D11="C"),IF(O11=N11,2,IF(O11&gt;N11,3,1)),""))</f>
        <v>1</v>
      </c>
    </row>
    <row r="12" spans="1:20" s="83" customFormat="1" ht="30" customHeight="1" thickBot="1">
      <c r="A12" s="215">
        <f>IF(teamC!$H$11="y","Joker","")</f>
      </c>
      <c r="B12" s="159" t="s">
        <v>3</v>
      </c>
      <c r="C12" s="160" t="s">
        <v>7</v>
      </c>
      <c r="D12" s="159" t="s">
        <v>1</v>
      </c>
      <c r="E12" s="213">
        <f>IF(teamA!$H$11="y","Joker","")</f>
      </c>
      <c r="F12" s="205" t="s">
        <v>1</v>
      </c>
      <c r="G12" s="206" t="s">
        <v>1</v>
      </c>
      <c r="H12" s="232" t="s">
        <v>1</v>
      </c>
      <c r="I12" s="97">
        <f>IF(R12=2,2,IF(R12="","",IF(E12="Joker",IF(R12=3,6,0),R12)))</f>
        <v>3</v>
      </c>
      <c r="J12" s="157"/>
      <c r="K12" s="158">
        <f>IF(T12=2,2,IF(T12="","",IF(A12="Joker",IF(T12=3,6,0),T12)))</f>
        <v>1</v>
      </c>
      <c r="M12" s="12">
        <f>IF($F12="A",1,0)+IF($G12="A",1,0)+IF($H12="A",1,0)</f>
        <v>3</v>
      </c>
      <c r="N12" s="153"/>
      <c r="O12" s="12">
        <f>IF($F12="C",1,0)+IF($G12="C",1,0)+IF($H12="C",1,0)</f>
        <v>0</v>
      </c>
      <c r="P12" s="12">
        <f>IF($F12="X",1,0)+IF($G12="X",1,0)+IF($H12="X",1,0)</f>
        <v>0</v>
      </c>
      <c r="R12" s="154">
        <f>IF(OR(F12="",G12="",H12=""),"",IF(OR($B12="A",$D12="A"),IF(M12=O12,2,IF(M12&gt;O12,3,1)),""))</f>
        <v>3</v>
      </c>
      <c r="S12" s="153"/>
      <c r="T12" s="12">
        <f>IF(OR(F12="",G12="",H12=""),"",IF(OR($B12="C",$D12="C"),IF(O12=M12,2,IF(O12&gt;M12,3,1)),""))</f>
        <v>1</v>
      </c>
    </row>
    <row r="13" spans="1:15" s="83" customFormat="1" ht="30" customHeight="1" thickBot="1">
      <c r="A13" s="293" t="s">
        <v>99</v>
      </c>
      <c r="B13" s="294"/>
      <c r="C13" s="294"/>
      <c r="D13" s="294"/>
      <c r="E13" s="294"/>
      <c r="F13" s="294"/>
      <c r="G13" s="294"/>
      <c r="H13" s="294"/>
      <c r="I13" s="15">
        <f>IF(M13&gt;0,M13,"")</f>
        <v>6</v>
      </c>
      <c r="J13" s="16">
        <f>IF(N13&gt;0,N13,"")</f>
        <v>7</v>
      </c>
      <c r="K13" s="17">
        <f>IF(O13&gt;0,O13,"")</f>
        <v>2</v>
      </c>
      <c r="M13" s="12">
        <f>SUM(I10:I12)</f>
        <v>6</v>
      </c>
      <c r="N13" s="12">
        <f>SUM(J10:J12)</f>
        <v>7</v>
      </c>
      <c r="O13" s="12">
        <f>SUM(K10:K12)</f>
        <v>2</v>
      </c>
    </row>
    <row r="15" ht="13.5" thickBot="1"/>
    <row r="16" spans="1:20" ht="30" customHeight="1">
      <c r="A16" s="306" t="str">
        <f>Master!$B$10</f>
        <v>Canasta Tango</v>
      </c>
      <c r="B16" s="307"/>
      <c r="C16" s="307"/>
      <c r="D16" s="307"/>
      <c r="E16" s="308"/>
      <c r="F16" s="304" t="s">
        <v>5</v>
      </c>
      <c r="G16" s="305"/>
      <c r="H16" s="309"/>
      <c r="I16" s="304" t="s">
        <v>6</v>
      </c>
      <c r="J16" s="305"/>
      <c r="K16" s="309"/>
      <c r="M16" s="311" t="s">
        <v>8</v>
      </c>
      <c r="N16" s="312"/>
      <c r="O16" s="312"/>
      <c r="P16" s="312"/>
      <c r="R16" s="311" t="s">
        <v>80</v>
      </c>
      <c r="S16" s="312"/>
      <c r="T16" s="312"/>
    </row>
    <row r="17" spans="1:20" ht="30" customHeight="1">
      <c r="A17" s="301"/>
      <c r="B17" s="302"/>
      <c r="C17" s="302"/>
      <c r="D17" s="302"/>
      <c r="E17" s="303"/>
      <c r="F17" s="9">
        <v>1</v>
      </c>
      <c r="G17" s="7">
        <v>2</v>
      </c>
      <c r="H17" s="14">
        <v>3</v>
      </c>
      <c r="I17" s="9" t="s">
        <v>1</v>
      </c>
      <c r="J17" s="7" t="s">
        <v>2</v>
      </c>
      <c r="K17" s="14" t="s">
        <v>3</v>
      </c>
      <c r="M17" s="4" t="s">
        <v>1</v>
      </c>
      <c r="N17" s="4" t="s">
        <v>2</v>
      </c>
      <c r="O17" s="4" t="s">
        <v>3</v>
      </c>
      <c r="P17" s="5" t="s">
        <v>9</v>
      </c>
      <c r="R17" s="12" t="s">
        <v>1</v>
      </c>
      <c r="S17" s="12" t="s">
        <v>2</v>
      </c>
      <c r="T17" s="12" t="s">
        <v>3</v>
      </c>
    </row>
    <row r="18" spans="1:20" ht="30" customHeight="1">
      <c r="A18" s="214">
        <f>IF(teamA!$H$14="y","Joker","")</f>
      </c>
      <c r="B18" s="12" t="s">
        <v>1</v>
      </c>
      <c r="C18" s="82" t="s">
        <v>7</v>
      </c>
      <c r="D18" s="12" t="s">
        <v>2</v>
      </c>
      <c r="E18" s="216">
        <f>IF(teamB!$H$14="y","Joker","")</f>
      </c>
      <c r="F18" s="6" t="s">
        <v>1</v>
      </c>
      <c r="G18" s="8" t="s">
        <v>1</v>
      </c>
      <c r="H18" s="204" t="s">
        <v>1</v>
      </c>
      <c r="I18" s="7">
        <f>IF(R18=2,2,(IF(R18="","",IF(A18="Joker",IF(R18=3,6,0),R18))))</f>
        <v>3</v>
      </c>
      <c r="J18" s="7">
        <f>IF(S18=2,2,IF(S18="","",(IF(E18="Joker",IF(S18=3,6,0),S18))))</f>
        <v>1</v>
      </c>
      <c r="K18" s="11"/>
      <c r="M18" s="12">
        <f>IF($F18="A",1,0)+IF($G18="A",1,0)+IF($H18="A",1,0)</f>
        <v>3</v>
      </c>
      <c r="N18" s="12">
        <f>IF($F18="B",1,0)+IF($G18="B",1,0)+IF($H18="B",1,0)</f>
        <v>0</v>
      </c>
      <c r="O18" s="153"/>
      <c r="P18" s="12">
        <f>IF($F18="X",1,0)+IF($G18="X",1,0)+IF($H18="X",1,0)</f>
        <v>0</v>
      </c>
      <c r="R18" s="12">
        <f>IF(OR(F18="",G18="",H18=""),"",IF(OR($B18="A",$D18="A"),IF(M18=N18,2,IF(M18&gt;N18,3,1)),""))</f>
        <v>3</v>
      </c>
      <c r="S18" s="12">
        <f>IF(OR(F18="",G18="",H18=""),"",IF(OR($B18="B",$D18="B"),IF(N18=M18,2,IF(N18&gt;M18,3,1)),""))</f>
        <v>1</v>
      </c>
      <c r="T18" s="153"/>
    </row>
    <row r="19" spans="1:20" ht="30" customHeight="1">
      <c r="A19" s="214">
        <f>IF(teamB!$H$15="y","Joker","")</f>
      </c>
      <c r="B19" s="12" t="s">
        <v>2</v>
      </c>
      <c r="C19" s="82" t="s">
        <v>7</v>
      </c>
      <c r="D19" s="12" t="s">
        <v>3</v>
      </c>
      <c r="E19" s="216">
        <f>IF(teamC!$H$14="y","Joker","")</f>
      </c>
      <c r="F19" s="6" t="s">
        <v>2</v>
      </c>
      <c r="G19" s="8" t="s">
        <v>2</v>
      </c>
      <c r="H19" s="204" t="s">
        <v>2</v>
      </c>
      <c r="I19" s="10"/>
      <c r="J19" s="7">
        <f>IF(S19=2,2,IF(S19="","",IF(A19="Joker",IF(S19=3,6,0),S19)))</f>
        <v>3</v>
      </c>
      <c r="K19" s="14">
        <f>IF(T19=2,2,IF(T19="","",IF(E19="Joker",IF(T19=3,6,0),T19)))</f>
        <v>1</v>
      </c>
      <c r="M19" s="153"/>
      <c r="N19" s="12">
        <f>IF($F19="B",1,0)+IF($G19="B",1,0)+IF($H19="B",1,0)</f>
        <v>3</v>
      </c>
      <c r="O19" s="12">
        <f>IF($F19="C",1,0)+IF($G19="C",1,0)+IF($H19="C",1,0)</f>
        <v>0</v>
      </c>
      <c r="P19" s="12">
        <f>IF($F19="X",1,0)+IF($G19="X",1,0)+IF($H19="X",1,0)</f>
        <v>0</v>
      </c>
      <c r="R19" s="153"/>
      <c r="S19" s="154">
        <f>IF(OR(F19="",G19="",H19=""),"",IF(OR($B19="B",$D19="B"),IF(N19=O19,2,IF(N19&gt;O19,3,1)),""))</f>
        <v>3</v>
      </c>
      <c r="T19" s="12">
        <f>IF(OR(F19="",G19="",H19=""),"",IF(OR($B19="C",$D19="C"),IF(O19=N19,2,IF(O19&gt;N19,3,1)),""))</f>
        <v>1</v>
      </c>
    </row>
    <row r="20" spans="1:20" ht="30" customHeight="1" thickBot="1">
      <c r="A20" s="215">
        <f>IF(teamC!$H$15="y","Joker","")</f>
      </c>
      <c r="B20" s="159" t="s">
        <v>3</v>
      </c>
      <c r="C20" s="160" t="s">
        <v>7</v>
      </c>
      <c r="D20" s="159" t="s">
        <v>1</v>
      </c>
      <c r="E20" s="217" t="str">
        <f>IF(teamA!$H$15="y","Joker","")</f>
        <v>Joker</v>
      </c>
      <c r="F20" s="205" t="s">
        <v>1</v>
      </c>
      <c r="G20" s="206" t="s">
        <v>1</v>
      </c>
      <c r="H20" s="207" t="s">
        <v>1</v>
      </c>
      <c r="I20" s="156">
        <f>IF(R20=2,2,IF(R20="","",IF(E20="Joker",IF(R20=3,6,0),R20)))</f>
        <v>6</v>
      </c>
      <c r="J20" s="157"/>
      <c r="K20" s="158">
        <f>IF(T20=2,2,IF(T20="","",IF(A20="Joker",IF(T20=3,6,0),T20)))</f>
        <v>1</v>
      </c>
      <c r="M20" s="12">
        <f>IF($F20="A",1,0)+IF($G20="A",1,0)+IF($H20="A",1,0)</f>
        <v>3</v>
      </c>
      <c r="N20" s="153"/>
      <c r="O20" s="12">
        <f>IF($F20="C",1,0)+IF($G20="C",1,0)+IF($H20="C",1,0)</f>
        <v>0</v>
      </c>
      <c r="P20" s="12">
        <f>IF($F20="X",1,0)+IF($G20="X",1,0)+IF($H20="X",1,0)</f>
        <v>0</v>
      </c>
      <c r="R20" s="154">
        <f>IF(OR(F20="",G20="",H20=""),"",IF(OR($B20="A",$D20="A"),IF(M20=O20,2,IF(M20&gt;O20,3,1)),""))</f>
        <v>3</v>
      </c>
      <c r="S20" s="153"/>
      <c r="T20" s="12">
        <f>IF(OR(F20="",G20="",H20=""),"",IF(OR($B20="C",$D20="C"),IF(O20=M20,2,IF(O20&gt;M20,3,1)),""))</f>
        <v>1</v>
      </c>
    </row>
    <row r="21" spans="1:15" ht="30" customHeight="1" thickBot="1">
      <c r="A21" s="293" t="s">
        <v>99</v>
      </c>
      <c r="B21" s="294"/>
      <c r="C21" s="294"/>
      <c r="D21" s="294"/>
      <c r="E21" s="294"/>
      <c r="F21" s="294"/>
      <c r="G21" s="294"/>
      <c r="H21" s="294"/>
      <c r="I21" s="15">
        <f>IF(M21&gt;0,M21,"")</f>
        <v>9</v>
      </c>
      <c r="J21" s="16">
        <f>IF(N21&gt;0,N21,"")</f>
        <v>4</v>
      </c>
      <c r="K21" s="17">
        <f>IF(O21&gt;0,O21,"")</f>
        <v>2</v>
      </c>
      <c r="M21" s="12">
        <f>SUM(I18:I20)</f>
        <v>9</v>
      </c>
      <c r="N21" s="12">
        <f>SUM(J18:J20)</f>
        <v>4</v>
      </c>
      <c r="O21" s="12">
        <f>SUM(K18:K20)</f>
        <v>2</v>
      </c>
    </row>
    <row r="24" ht="13.5" thickBot="1"/>
    <row r="25" spans="1:11" ht="30" customHeight="1" thickBot="1">
      <c r="A25" s="295" t="s">
        <v>84</v>
      </c>
      <c r="B25" s="296"/>
      <c r="C25" s="296"/>
      <c r="D25" s="296"/>
      <c r="E25" s="296"/>
      <c r="F25" s="296"/>
      <c r="G25" s="296"/>
      <c r="H25" s="296"/>
      <c r="I25" s="15" t="s">
        <v>1</v>
      </c>
      <c r="J25" s="16" t="s">
        <v>2</v>
      </c>
      <c r="K25" s="17" t="s">
        <v>3</v>
      </c>
    </row>
    <row r="26" spans="1:11" ht="30" customHeight="1">
      <c r="A26" s="310" t="s">
        <v>86</v>
      </c>
      <c r="B26" s="305"/>
      <c r="C26" s="305"/>
      <c r="D26" s="305"/>
      <c r="E26" s="305"/>
      <c r="F26" s="305"/>
      <c r="G26" s="305"/>
      <c r="H26" s="305"/>
      <c r="I26" s="192">
        <f>IF(I21="","",I13+I21)</f>
        <v>15</v>
      </c>
      <c r="J26" s="193">
        <f>IF(J21="","",J13+J21)</f>
        <v>11</v>
      </c>
      <c r="K26" s="194">
        <f>IF(K21="","",K13+K21)</f>
        <v>4</v>
      </c>
    </row>
    <row r="27" spans="1:11" ht="30" customHeight="1">
      <c r="A27" s="299" t="s">
        <v>97</v>
      </c>
      <c r="B27" s="300"/>
      <c r="C27" s="300"/>
      <c r="D27" s="300"/>
      <c r="E27" s="300"/>
      <c r="F27" s="300"/>
      <c r="G27" s="300"/>
      <c r="H27" s="300"/>
      <c r="I27" s="180"/>
      <c r="J27" s="222"/>
      <c r="K27" s="223"/>
    </row>
    <row r="28" spans="1:15" ht="30" customHeight="1" thickBot="1">
      <c r="A28" s="297" t="s">
        <v>98</v>
      </c>
      <c r="B28" s="298"/>
      <c r="C28" s="298"/>
      <c r="D28" s="298"/>
      <c r="E28" s="298"/>
      <c r="F28" s="298"/>
      <c r="G28" s="298"/>
      <c r="H28" s="298"/>
      <c r="I28" s="195">
        <f>IF(I26="","",SUM(I26:I27))</f>
        <v>15</v>
      </c>
      <c r="J28" s="196">
        <f>IF(J26="","",SUM(J26:J27))</f>
        <v>11</v>
      </c>
      <c r="K28" s="197">
        <f>IF(K26="","",SUM(K26:K27))</f>
        <v>4</v>
      </c>
      <c r="M28" s="87"/>
      <c r="N28" s="87"/>
      <c r="O28" s="87"/>
    </row>
    <row r="29" spans="1:11" ht="30" customHeight="1" thickBot="1">
      <c r="A29" s="293" t="s">
        <v>10</v>
      </c>
      <c r="B29" s="294"/>
      <c r="C29" s="294"/>
      <c r="D29" s="294"/>
      <c r="E29" s="294"/>
      <c r="F29" s="294"/>
      <c r="G29" s="294"/>
      <c r="H29" s="294"/>
      <c r="I29" s="170">
        <f>IF(SUM($I28:$K28)&gt;0,RANK(I28,$I28:$K28,0),"")</f>
        <v>1</v>
      </c>
      <c r="J29" s="171">
        <f>IF(SUM($I28:$K28)&gt;0,RANK(J28,$I28:$K28,0),"")</f>
        <v>2</v>
      </c>
      <c r="K29" s="172">
        <f>IF(SUM($I28:$K28)&gt;0,RANK(K28,$I28:$K28,0),"")</f>
        <v>3</v>
      </c>
    </row>
  </sheetData>
  <sheetProtection password="CAEF" sheet="1" objects="1" scenarios="1" selectLockedCells="1"/>
  <mergeCells count="20">
    <mergeCell ref="R8:T8"/>
    <mergeCell ref="R16:T16"/>
    <mergeCell ref="I16:K16"/>
    <mergeCell ref="I8:K8"/>
    <mergeCell ref="M16:P16"/>
    <mergeCell ref="M8:P8"/>
    <mergeCell ref="A16:E16"/>
    <mergeCell ref="F16:H16"/>
    <mergeCell ref="A21:H21"/>
    <mergeCell ref="A26:H26"/>
    <mergeCell ref="A1:H1"/>
    <mergeCell ref="A29:H29"/>
    <mergeCell ref="A25:H25"/>
    <mergeCell ref="A28:H28"/>
    <mergeCell ref="A27:H27"/>
    <mergeCell ref="A17:E17"/>
    <mergeCell ref="F8:H8"/>
    <mergeCell ref="A8:E8"/>
    <mergeCell ref="A9:E9"/>
    <mergeCell ref="A13:H13"/>
  </mergeCells>
  <conditionalFormatting sqref="F18:H20 F10:H12">
    <cfRule type="expression" priority="1" dxfId="6" stopIfTrue="1">
      <formula>AND(NOT(F10=""),NOT(F10=$B10),NOT(F10=$D10),NOT(F10="X"))</formula>
    </cfRule>
  </conditionalFormatting>
  <conditionalFormatting sqref="I29:K29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/>
  <pageMargins left="0.5118110236220472" right="0.472440944881889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&amp;C&amp;"Arial,Bold"&amp;26RIDL South East Regional Heat</oddHeader>
  </headerFooter>
  <ignoredErrors>
    <ignoredError sqref="A1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0">
      <selection activeCell="F20" sqref="F20"/>
    </sheetView>
  </sheetViews>
  <sheetFormatPr defaultColWidth="9.140625" defaultRowHeight="12.75"/>
  <cols>
    <col min="1" max="1" width="12.7109375" style="86" customWidth="1"/>
    <col min="2" max="2" width="4.8515625" style="86" customWidth="1"/>
    <col min="3" max="3" width="3.28125" style="86" customWidth="1"/>
    <col min="4" max="4" width="5.57421875" style="86" customWidth="1"/>
    <col min="5" max="5" width="12.7109375" style="86" customWidth="1"/>
    <col min="6" max="11" width="10.7109375" style="86" customWidth="1"/>
    <col min="12" max="12" width="9.140625" style="86" customWidth="1"/>
    <col min="13" max="16" width="8.7109375" style="86" customWidth="1"/>
    <col min="17" max="16384" width="9.140625" style="86" customWidth="1"/>
  </cols>
  <sheetData>
    <row r="1" spans="1:7" ht="30" customHeight="1">
      <c r="A1" s="96" t="s">
        <v>13</v>
      </c>
      <c r="B1" s="19"/>
      <c r="C1" s="19"/>
      <c r="D1" s="19"/>
      <c r="E1" s="19"/>
      <c r="F1" s="19"/>
      <c r="G1" s="19"/>
    </row>
    <row r="2" spans="1:11" ht="30" customHeight="1">
      <c r="A2" s="18"/>
      <c r="B2" s="19"/>
      <c r="C2" s="19"/>
      <c r="D2" s="19"/>
      <c r="E2" s="19"/>
      <c r="F2" s="19"/>
      <c r="G2" s="19"/>
      <c r="I2" s="90" t="s">
        <v>57</v>
      </c>
      <c r="J2" s="91" t="str">
        <f>IF(Master!B26="","",Master!B26)</f>
        <v>Gillingham</v>
      </c>
      <c r="K2" s="92"/>
    </row>
    <row r="3" spans="1:10" s="92" customFormat="1" ht="30" customHeight="1">
      <c r="A3" s="88" t="s">
        <v>17</v>
      </c>
      <c r="B3" s="89" t="str">
        <f>IF(Master!B3="","",Master!B3)</f>
        <v>Gillingham</v>
      </c>
      <c r="C3" s="89"/>
      <c r="I3" s="90" t="s">
        <v>56</v>
      </c>
      <c r="J3" s="91" t="str">
        <f>IF(Master!B27="","",Master!B27)</f>
        <v>Streatham</v>
      </c>
    </row>
    <row r="4" spans="1:10" s="92" customFormat="1" ht="30" customHeight="1">
      <c r="A4" s="88" t="s">
        <v>18</v>
      </c>
      <c r="B4" s="89" t="str">
        <f>IF(Master!B4="","",Master!B4)</f>
        <v>Sunday 20th July</v>
      </c>
      <c r="C4" s="89"/>
      <c r="F4" s="89"/>
      <c r="I4" s="90" t="s">
        <v>55</v>
      </c>
      <c r="J4" s="91" t="str">
        <f>IF(Master!B28="","",Master!B28)</f>
        <v>Chelmsford</v>
      </c>
    </row>
    <row r="5" spans="1:6" s="92" customFormat="1" ht="30" customHeight="1">
      <c r="A5" s="88"/>
      <c r="B5" s="89"/>
      <c r="C5" s="89"/>
      <c r="F5" s="89"/>
    </row>
    <row r="6" spans="1:11" s="92" customFormat="1" ht="30" customHeight="1">
      <c r="A6" s="21" t="s">
        <v>77</v>
      </c>
      <c r="B6" s="176"/>
      <c r="C6" s="177"/>
      <c r="D6" s="177"/>
      <c r="E6" s="177"/>
      <c r="F6" s="177"/>
      <c r="G6" s="177"/>
      <c r="H6" s="177"/>
      <c r="I6" s="178"/>
      <c r="J6" s="179"/>
      <c r="K6" s="177"/>
    </row>
    <row r="7" ht="13.5" thickBot="1"/>
    <row r="8" spans="1:20" ht="30" customHeight="1">
      <c r="A8" s="313" t="str">
        <f>Master!$B$15</f>
        <v>Prelim Waltz</v>
      </c>
      <c r="B8" s="314"/>
      <c r="C8" s="314"/>
      <c r="D8" s="314"/>
      <c r="E8" s="315"/>
      <c r="F8" s="304" t="s">
        <v>5</v>
      </c>
      <c r="G8" s="305"/>
      <c r="H8" s="309"/>
      <c r="I8" s="316" t="s">
        <v>6</v>
      </c>
      <c r="J8" s="305"/>
      <c r="K8" s="309"/>
      <c r="M8" s="311" t="s">
        <v>8</v>
      </c>
      <c r="N8" s="312"/>
      <c r="O8" s="312"/>
      <c r="P8" s="312"/>
      <c r="Q8" s="94"/>
      <c r="R8" s="311" t="s">
        <v>80</v>
      </c>
      <c r="S8" s="312"/>
      <c r="T8" s="312"/>
    </row>
    <row r="9" spans="1:20" s="83" customFormat="1" ht="30" customHeight="1">
      <c r="A9" s="301"/>
      <c r="B9" s="302"/>
      <c r="C9" s="302"/>
      <c r="D9" s="302"/>
      <c r="E9" s="303"/>
      <c r="F9" s="9">
        <v>1</v>
      </c>
      <c r="G9" s="7">
        <v>2</v>
      </c>
      <c r="H9" s="14">
        <v>3</v>
      </c>
      <c r="I9" s="7" t="s">
        <v>1</v>
      </c>
      <c r="J9" s="7" t="s">
        <v>2</v>
      </c>
      <c r="K9" s="14" t="s">
        <v>3</v>
      </c>
      <c r="M9" s="12" t="s">
        <v>1</v>
      </c>
      <c r="N9" s="12" t="s">
        <v>2</v>
      </c>
      <c r="O9" s="12" t="s">
        <v>3</v>
      </c>
      <c r="P9" s="82" t="s">
        <v>9</v>
      </c>
      <c r="R9" s="12" t="s">
        <v>1</v>
      </c>
      <c r="S9" s="12" t="s">
        <v>2</v>
      </c>
      <c r="T9" s="12" t="s">
        <v>3</v>
      </c>
    </row>
    <row r="10" spans="1:20" s="83" customFormat="1" ht="30" customHeight="1">
      <c r="A10" s="214">
        <f>IF(teamA!$H$19="y","Joker","")</f>
      </c>
      <c r="B10" s="161" t="s">
        <v>1</v>
      </c>
      <c r="C10" s="162" t="s">
        <v>7</v>
      </c>
      <c r="D10" s="161" t="s">
        <v>2</v>
      </c>
      <c r="E10" s="212">
        <f>IF(teamB!$H$19="y","Joker","")</f>
      </c>
      <c r="F10" s="6" t="s">
        <v>9</v>
      </c>
      <c r="G10" s="8" t="s">
        <v>2</v>
      </c>
      <c r="H10" s="204" t="s">
        <v>2</v>
      </c>
      <c r="I10" s="7">
        <f>IF(R10=2,2,(IF(R10="","",IF(A10="Joker",IF(R10=3,6,0),R10))))</f>
        <v>1</v>
      </c>
      <c r="J10" s="7">
        <f>IF(S10=2,2,IF(S10="","",(IF(E10="Joker",IF(S10=3,6,0),S10))))</f>
        <v>3</v>
      </c>
      <c r="K10" s="11"/>
      <c r="M10" s="12">
        <f>IF($F10="A",1,0)+IF($G10="A",1,0)+IF($H10="A",1,0)</f>
        <v>0</v>
      </c>
      <c r="N10" s="12">
        <f>IF($F10="B",1,0)+IF($G10="B",1,0)+IF($H10="B",1,0)</f>
        <v>2</v>
      </c>
      <c r="O10" s="153"/>
      <c r="P10" s="12">
        <f>IF($F10="X",1,0)+IF($G10="X",1,0)+IF($H10="X",1,0)</f>
        <v>1</v>
      </c>
      <c r="R10" s="12">
        <f>IF(OR(F10="",G10="",H10=""),"",IF(OR($B10="A",$D10="A"),IF(M10=N10,2,IF(M10&gt;N10,3,1)),""))</f>
        <v>1</v>
      </c>
      <c r="S10" s="12">
        <f>IF(OR(F10="",G10="",H10=""),"",IF(OR($B10="B",$D10="B"),IF(N10=M10,2,IF(N10&gt;M10,3,1)),""))</f>
        <v>3</v>
      </c>
      <c r="T10" s="153"/>
    </row>
    <row r="11" spans="1:20" s="83" customFormat="1" ht="30" customHeight="1">
      <c r="A11" s="214">
        <f>IF(teamB!$H$20="y","Joker","")</f>
      </c>
      <c r="B11" s="161" t="s">
        <v>2</v>
      </c>
      <c r="C11" s="162" t="s">
        <v>7</v>
      </c>
      <c r="D11" s="161" t="s">
        <v>3</v>
      </c>
      <c r="E11" s="212" t="str">
        <f>IF(teamC!$H$19="y","Joker","")</f>
        <v>Joker</v>
      </c>
      <c r="F11" s="6" t="s">
        <v>9</v>
      </c>
      <c r="G11" s="8" t="s">
        <v>9</v>
      </c>
      <c r="H11" s="204" t="s">
        <v>2</v>
      </c>
      <c r="I11" s="10"/>
      <c r="J11" s="7">
        <f>IF(S11=2,2,IF(S11="","",IF(A11="Joker",IF(S11=3,6,0),S11)))</f>
        <v>3</v>
      </c>
      <c r="K11" s="14">
        <f>IF(T11=2,2,IF(T11="","",IF(E11="Joker",IF(T11=3,6,0),T11)))</f>
        <v>0</v>
      </c>
      <c r="M11" s="153"/>
      <c r="N11" s="12">
        <f>IF($F11="B",1,0)+IF($G11="B",1,0)+IF($H11="B",1,0)</f>
        <v>1</v>
      </c>
      <c r="O11" s="12">
        <f>IF($F11="C",1,0)+IF($G11="C",1,0)+IF($H11="C",1,0)</f>
        <v>0</v>
      </c>
      <c r="P11" s="12">
        <f>IF($F11="X",1,0)+IF($G11="X",1,0)+IF($H11="X",1,0)</f>
        <v>2</v>
      </c>
      <c r="R11" s="153"/>
      <c r="S11" s="154">
        <f>IF(OR(F11="",G11="",H11=""),"",IF(OR($B11="B",$D11="B"),IF(N11=O11,2,IF(N11&gt;O11,3,1)),""))</f>
        <v>3</v>
      </c>
      <c r="T11" s="12">
        <f>IF(OR(F11="",G11="",H11=""),"",IF(OR($B11="C",$D11="C"),IF(O11=N11,2,IF(O11&gt;N11,3,1)),""))</f>
        <v>1</v>
      </c>
    </row>
    <row r="12" spans="1:20" s="83" customFormat="1" ht="30" customHeight="1" thickBot="1">
      <c r="A12" s="215">
        <f>IF(teamC!$H$20="y","Joker","")</f>
      </c>
      <c r="B12" s="159" t="s">
        <v>3</v>
      </c>
      <c r="C12" s="160" t="s">
        <v>7</v>
      </c>
      <c r="D12" s="159" t="s">
        <v>1</v>
      </c>
      <c r="E12" s="213">
        <f>IF(teamA!$H$20="y","Joker","")</f>
      </c>
      <c r="F12" s="205" t="s">
        <v>1</v>
      </c>
      <c r="G12" s="206" t="s">
        <v>1</v>
      </c>
      <c r="H12" s="207" t="s">
        <v>1</v>
      </c>
      <c r="I12" s="218">
        <f>IF(R12=2,2,IF(R12="","",IF(E12="Joker",IF(R12=3,6,0),R12)))</f>
        <v>3</v>
      </c>
      <c r="J12" s="219"/>
      <c r="K12" s="220">
        <f>IF(T12=2,2,IF(T12="","",IF(A12="Joker",IF(T12=3,6,0),T12)))</f>
        <v>1</v>
      </c>
      <c r="M12" s="12">
        <f>IF($F12="A",1,0)+IF($G12="A",1,0)+IF($H12="A",1,0)</f>
        <v>3</v>
      </c>
      <c r="N12" s="153"/>
      <c r="O12" s="12">
        <f>IF($F12="C",1,0)+IF($G12="C",1,0)+IF($H12="C",1,0)</f>
        <v>0</v>
      </c>
      <c r="P12" s="12">
        <f>IF($F12="X",1,0)+IF($G12="X",1,0)+IF($H12="X",1,0)</f>
        <v>0</v>
      </c>
      <c r="R12" s="154">
        <f>IF(OR(F12="",G12="",H12=""),"",IF(OR($B12="A",$D12="A"),IF(M12=O12,2,IF(M12&gt;O12,3,1)),""))</f>
        <v>3</v>
      </c>
      <c r="S12" s="153"/>
      <c r="T12" s="12">
        <f>IF(OR(F12="",G12="",H12=""),"",IF(OR($B12="C",$D12="C"),IF(O12=M12,2,IF(O12&gt;M12,3,1)),""))</f>
        <v>1</v>
      </c>
    </row>
    <row r="13" spans="1:15" s="83" customFormat="1" ht="30" customHeight="1" thickBot="1">
      <c r="A13" s="293" t="s">
        <v>99</v>
      </c>
      <c r="B13" s="294"/>
      <c r="C13" s="294"/>
      <c r="D13" s="294"/>
      <c r="E13" s="294"/>
      <c r="F13" s="294"/>
      <c r="G13" s="294"/>
      <c r="H13" s="294"/>
      <c r="I13" s="15">
        <f>IF(M13&gt;0,M13,"")</f>
        <v>4</v>
      </c>
      <c r="J13" s="16">
        <f>IF(N13&gt;0,N13,"")</f>
        <v>6</v>
      </c>
      <c r="K13" s="17">
        <f>IF(O13&gt;0,O13,"")</f>
        <v>1</v>
      </c>
      <c r="M13" s="12">
        <f>SUM(I10:I12)</f>
        <v>4</v>
      </c>
      <c r="N13" s="12">
        <f>SUM(J10:J12)</f>
        <v>6</v>
      </c>
      <c r="O13" s="12">
        <f>SUM(K10:K12)</f>
        <v>1</v>
      </c>
    </row>
    <row r="15" ht="13.5" thickBot="1"/>
    <row r="16" spans="1:20" ht="30" customHeight="1">
      <c r="A16" s="313" t="str">
        <f>Master!$B$16</f>
        <v>Fiesta Tango</v>
      </c>
      <c r="B16" s="314"/>
      <c r="C16" s="314"/>
      <c r="D16" s="314"/>
      <c r="E16" s="315"/>
      <c r="F16" s="304" t="s">
        <v>5</v>
      </c>
      <c r="G16" s="305"/>
      <c r="H16" s="309"/>
      <c r="I16" s="304" t="s">
        <v>6</v>
      </c>
      <c r="J16" s="305"/>
      <c r="K16" s="309"/>
      <c r="M16" s="311" t="s">
        <v>8</v>
      </c>
      <c r="N16" s="312"/>
      <c r="O16" s="312"/>
      <c r="P16" s="312"/>
      <c r="R16" s="311" t="s">
        <v>80</v>
      </c>
      <c r="S16" s="312"/>
      <c r="T16" s="312"/>
    </row>
    <row r="17" spans="1:20" ht="30" customHeight="1">
      <c r="A17" s="301"/>
      <c r="B17" s="302"/>
      <c r="C17" s="302"/>
      <c r="D17" s="302"/>
      <c r="E17" s="303"/>
      <c r="F17" s="9">
        <v>1</v>
      </c>
      <c r="G17" s="7">
        <v>2</v>
      </c>
      <c r="H17" s="14">
        <v>3</v>
      </c>
      <c r="I17" s="9" t="s">
        <v>1</v>
      </c>
      <c r="J17" s="7" t="s">
        <v>2</v>
      </c>
      <c r="K17" s="14" t="s">
        <v>3</v>
      </c>
      <c r="M17" s="4" t="s">
        <v>1</v>
      </c>
      <c r="N17" s="4" t="s">
        <v>2</v>
      </c>
      <c r="O17" s="4" t="s">
        <v>3</v>
      </c>
      <c r="P17" s="5" t="s">
        <v>9</v>
      </c>
      <c r="R17" s="12" t="s">
        <v>1</v>
      </c>
      <c r="S17" s="12" t="s">
        <v>2</v>
      </c>
      <c r="T17" s="12" t="s">
        <v>3</v>
      </c>
    </row>
    <row r="18" spans="1:20" ht="30" customHeight="1">
      <c r="A18" s="214">
        <f>IF(teamA!$H$23="y","Joker","")</f>
      </c>
      <c r="B18" s="12" t="s">
        <v>1</v>
      </c>
      <c r="C18" s="82" t="s">
        <v>7</v>
      </c>
      <c r="D18" s="12" t="s">
        <v>2</v>
      </c>
      <c r="E18" s="216">
        <f>IF(teamB!$H$23="y","Joker","")</f>
      </c>
      <c r="F18" s="6" t="s">
        <v>2</v>
      </c>
      <c r="G18" s="8" t="s">
        <v>2</v>
      </c>
      <c r="H18" s="204" t="s">
        <v>2</v>
      </c>
      <c r="I18" s="9">
        <f>IF(R18=2,2,(IF(R18="","",IF(A18="Joker",IF(R18=3,6,0),R18))))</f>
        <v>1</v>
      </c>
      <c r="J18" s="7">
        <f>IF(S18=2,2,IF(S18="","",(IF(E18="Joker",IF(S18=3,6,0),S18))))</f>
        <v>3</v>
      </c>
      <c r="K18" s="11"/>
      <c r="M18" s="12">
        <f>IF($F18="A",1,0)+IF($G18="A",1,0)+IF($H18="A",1,0)</f>
        <v>0</v>
      </c>
      <c r="N18" s="12">
        <f>IF($F18="B",1,0)+IF($G18="B",1,0)+IF($H18="B",1,0)</f>
        <v>3</v>
      </c>
      <c r="O18" s="153"/>
      <c r="P18" s="12">
        <f>IF($F18="X",1,0)+IF($G18="X",1,0)+IF($H18="X",1,0)</f>
        <v>0</v>
      </c>
      <c r="R18" s="12">
        <f>IF(OR(F18="",G18="",H18=""),"",IF(OR($B18="A",$D18="A"),IF(M18=N18,2,IF(M18&gt;N18,3,1)),""))</f>
        <v>1</v>
      </c>
      <c r="S18" s="12">
        <f>IF(OR(F18="",G18="",H18=""),"",IF(OR($B18="B",$D18="B"),IF(N18=M18,2,IF(N18&gt;M18,3,1)),""))</f>
        <v>3</v>
      </c>
      <c r="T18" s="153"/>
    </row>
    <row r="19" spans="1:20" ht="30" customHeight="1">
      <c r="A19" s="214">
        <f>IF(teamB!$H$24="y","Joker","")</f>
      </c>
      <c r="B19" s="12" t="s">
        <v>2</v>
      </c>
      <c r="C19" s="82" t="s">
        <v>7</v>
      </c>
      <c r="D19" s="12" t="s">
        <v>3</v>
      </c>
      <c r="E19" s="216">
        <f>IF(teamC!$H$23="y","Joker","")</f>
      </c>
      <c r="F19" s="6" t="s">
        <v>3</v>
      </c>
      <c r="G19" s="8" t="s">
        <v>9</v>
      </c>
      <c r="H19" s="204" t="s">
        <v>2</v>
      </c>
      <c r="I19" s="13"/>
      <c r="J19" s="7">
        <f>IF(S19=2,2,IF(S19="","",IF(A19="Joker",IF(S19=3,6,0),S19)))</f>
        <v>2</v>
      </c>
      <c r="K19" s="14">
        <f>IF(T19=2,2,IF(T19="","",IF(E19="Joker",IF(T19=3,6,0),T19)))</f>
        <v>2</v>
      </c>
      <c r="M19" s="153"/>
      <c r="N19" s="12">
        <f>IF($F19="B",1,0)+IF($G19="B",1,0)+IF($H19="B",1,0)</f>
        <v>1</v>
      </c>
      <c r="O19" s="12">
        <f>IF($F19="C",1,0)+IF($G19="C",1,0)+IF($H19="C",1,0)</f>
        <v>1</v>
      </c>
      <c r="P19" s="12">
        <f>IF($F19="X",1,0)+IF($G19="X",1,0)+IF($H19="X",1,0)</f>
        <v>1</v>
      </c>
      <c r="R19" s="153"/>
      <c r="S19" s="154">
        <f>IF(OR(F19="",G19="",H19=""),"",IF(OR($B19="B",$D19="B"),IF(N19=O19,2,IF(N19&gt;O19,3,1)),""))</f>
        <v>2</v>
      </c>
      <c r="T19" s="12">
        <f>IF(OR(F19="",G19="",H19=""),"",IF(OR($B19="C",$D19="C"),IF(O19=N19,2,IF(O19&gt;N19,3,1)),""))</f>
        <v>2</v>
      </c>
    </row>
    <row r="20" spans="1:20" ht="30" customHeight="1" thickBot="1">
      <c r="A20" s="215">
        <f>IF(teamC!$H$24="y","Joker","")</f>
      </c>
      <c r="B20" s="159" t="s">
        <v>3</v>
      </c>
      <c r="C20" s="160" t="s">
        <v>7</v>
      </c>
      <c r="D20" s="159" t="s">
        <v>1</v>
      </c>
      <c r="E20" s="217">
        <f>IF(teamA!$H$24="y","Joker","")</f>
      </c>
      <c r="F20" s="205" t="s">
        <v>3</v>
      </c>
      <c r="G20" s="206" t="s">
        <v>3</v>
      </c>
      <c r="H20" s="207" t="s">
        <v>1</v>
      </c>
      <c r="I20" s="221">
        <f>IF(R20=2,2,IF(R20="","",IF(E20="Joker",IF(R20=3,6,0),R20)))</f>
        <v>1</v>
      </c>
      <c r="J20" s="219"/>
      <c r="K20" s="220">
        <f>IF(T20=2,2,IF(T20="","",IF(A20="Joker",IF(T20=3,6,0),T20)))</f>
        <v>3</v>
      </c>
      <c r="M20" s="12">
        <f>IF($F20="A",1,0)+IF($G20="A",1,0)+IF($H20="A",1,0)</f>
        <v>1</v>
      </c>
      <c r="N20" s="153"/>
      <c r="O20" s="12">
        <f>IF($F20="C",1,0)+IF($G20="C",1,0)+IF($H20="C",1,0)</f>
        <v>2</v>
      </c>
      <c r="P20" s="12">
        <f>IF($F20="X",1,0)+IF($G20="X",1,0)+IF($H20="X",1,0)</f>
        <v>0</v>
      </c>
      <c r="R20" s="154">
        <f>IF(OR(F20="",G20="",H20=""),"",IF(OR($B20="A",$D20="A"),IF(M20=O20,2,IF(M20&gt;O20,3,1)),""))</f>
        <v>1</v>
      </c>
      <c r="S20" s="153"/>
      <c r="T20" s="12">
        <f>IF(OR(F20="",G20="",H20=""),"",IF(OR($B20="C",$D20="C"),IF(O20=M20,2,IF(O20&gt;M20,3,1)),""))</f>
        <v>3</v>
      </c>
    </row>
    <row r="21" spans="1:15" ht="30" customHeight="1" thickBot="1">
      <c r="A21" s="293" t="s">
        <v>99</v>
      </c>
      <c r="B21" s="294"/>
      <c r="C21" s="294"/>
      <c r="D21" s="294"/>
      <c r="E21" s="294"/>
      <c r="F21" s="294"/>
      <c r="G21" s="294"/>
      <c r="H21" s="294"/>
      <c r="I21" s="15">
        <f>IF(M21&gt;0,M21,"")</f>
        <v>2</v>
      </c>
      <c r="J21" s="16">
        <f>IF(N21&gt;0,N21,"")</f>
        <v>5</v>
      </c>
      <c r="K21" s="17">
        <f>IF(O21&gt;0,O21,"")</f>
        <v>5</v>
      </c>
      <c r="M21" s="12">
        <f>SUM(I18:I20)</f>
        <v>2</v>
      </c>
      <c r="N21" s="12">
        <f>SUM(J18:J20)</f>
        <v>5</v>
      </c>
      <c r="O21" s="12">
        <f>SUM(K18:K20)</f>
        <v>5</v>
      </c>
    </row>
    <row r="24" ht="13.5" thickBot="1"/>
    <row r="25" spans="1:11" ht="30" customHeight="1" thickBot="1">
      <c r="A25" s="318" t="s">
        <v>85</v>
      </c>
      <c r="B25" s="319"/>
      <c r="C25" s="319"/>
      <c r="D25" s="319"/>
      <c r="E25" s="319"/>
      <c r="F25" s="319"/>
      <c r="G25" s="319"/>
      <c r="H25" s="319"/>
      <c r="I25" s="181" t="s">
        <v>1</v>
      </c>
      <c r="J25" s="182" t="s">
        <v>2</v>
      </c>
      <c r="K25" s="183" t="s">
        <v>3</v>
      </c>
    </row>
    <row r="26" spans="1:11" ht="30" customHeight="1">
      <c r="A26" s="310" t="s">
        <v>86</v>
      </c>
      <c r="B26" s="320"/>
      <c r="C26" s="320"/>
      <c r="D26" s="320"/>
      <c r="E26" s="320"/>
      <c r="F26" s="320"/>
      <c r="G26" s="320"/>
      <c r="H26" s="320"/>
      <c r="I26" s="192">
        <f>IF(I21="","",I13+I21)</f>
        <v>6</v>
      </c>
      <c r="J26" s="193">
        <f>IF(J21="","",J13+J21)</f>
        <v>11</v>
      </c>
      <c r="K26" s="194">
        <f>IF(K21="","",K13+K21)</f>
        <v>6</v>
      </c>
    </row>
    <row r="27" spans="1:11" ht="30" customHeight="1">
      <c r="A27" s="299" t="s">
        <v>97</v>
      </c>
      <c r="B27" s="300"/>
      <c r="C27" s="300"/>
      <c r="D27" s="300"/>
      <c r="E27" s="300"/>
      <c r="F27" s="300"/>
      <c r="G27" s="300"/>
      <c r="H27" s="300"/>
      <c r="I27" s="180"/>
      <c r="J27" s="222"/>
      <c r="K27" s="223"/>
    </row>
    <row r="28" spans="1:15" ht="30" customHeight="1" thickBot="1">
      <c r="A28" s="297" t="s">
        <v>98</v>
      </c>
      <c r="B28" s="323"/>
      <c r="C28" s="323"/>
      <c r="D28" s="323"/>
      <c r="E28" s="323"/>
      <c r="F28" s="323"/>
      <c r="G28" s="323"/>
      <c r="H28" s="323"/>
      <c r="I28" s="195">
        <f>IF(I26="","",SUM(I26:I27))</f>
        <v>6</v>
      </c>
      <c r="J28" s="196">
        <f>IF(J26="","",SUM(J26:J27))</f>
        <v>11</v>
      </c>
      <c r="K28" s="197">
        <f>IF(K26="","",SUM(K26:K27))</f>
        <v>6</v>
      </c>
      <c r="M28" s="87"/>
      <c r="N28" s="87"/>
      <c r="O28" s="87"/>
    </row>
    <row r="29" spans="1:11" ht="30" customHeight="1" thickBot="1">
      <c r="A29" s="293" t="s">
        <v>10</v>
      </c>
      <c r="B29" s="294"/>
      <c r="C29" s="294"/>
      <c r="D29" s="294"/>
      <c r="E29" s="294"/>
      <c r="F29" s="294"/>
      <c r="G29" s="294"/>
      <c r="H29" s="294"/>
      <c r="I29" s="170">
        <f>IF(SUM($I28:$K28)&gt;0,RANK(I28,$I28:$K28,0),"")</f>
        <v>2</v>
      </c>
      <c r="J29" s="171">
        <f>IF(SUM($I28:$K28)&gt;0,RANK(J28,$I28:$K28,0),"")</f>
        <v>1</v>
      </c>
      <c r="K29" s="172">
        <f>IF(SUM($I28:$K28)&gt;0,RANK(K28,$I28:$K28,0),"")</f>
        <v>2</v>
      </c>
    </row>
    <row r="31" ht="13.5" thickBot="1"/>
    <row r="32" spans="1:11" ht="30" customHeight="1" thickBot="1">
      <c r="A32" s="295" t="s">
        <v>89</v>
      </c>
      <c r="B32" s="296"/>
      <c r="C32" s="296"/>
      <c r="D32" s="296"/>
      <c r="E32" s="296"/>
      <c r="F32" s="296"/>
      <c r="G32" s="296"/>
      <c r="H32" s="296"/>
      <c r="I32" s="181" t="s">
        <v>1</v>
      </c>
      <c r="J32" s="182" t="s">
        <v>2</v>
      </c>
      <c r="K32" s="183" t="s">
        <v>3</v>
      </c>
    </row>
    <row r="33" spans="1:11" ht="30" customHeight="1">
      <c r="A33" s="321" t="s">
        <v>87</v>
      </c>
      <c r="B33" s="305"/>
      <c r="C33" s="305"/>
      <c r="D33" s="305"/>
      <c r="E33" s="305"/>
      <c r="F33" s="305"/>
      <c r="G33" s="305"/>
      <c r="H33" s="305"/>
      <c r="I33" s="185">
        <f>IF(Jnr!$I$28=0,"",Jnr!$I$28)</f>
        <v>15</v>
      </c>
      <c r="J33" s="186">
        <f>IF(Jnr!$J$28=0,"",Jnr!$J$28)</f>
        <v>11</v>
      </c>
      <c r="K33" s="187">
        <f>IF(Jnr!$K$28=0,"",Jnr!$K$28)</f>
        <v>4</v>
      </c>
    </row>
    <row r="34" spans="1:11" ht="30" customHeight="1">
      <c r="A34" s="322" t="s">
        <v>88</v>
      </c>
      <c r="B34" s="317"/>
      <c r="C34" s="317"/>
      <c r="D34" s="317"/>
      <c r="E34" s="317"/>
      <c r="F34" s="317"/>
      <c r="G34" s="317"/>
      <c r="H34" s="317"/>
      <c r="I34" s="173">
        <f>$I$28</f>
        <v>6</v>
      </c>
      <c r="J34" s="184">
        <f>$J$28</f>
        <v>11</v>
      </c>
      <c r="K34" s="188">
        <f>$K$28</f>
        <v>6</v>
      </c>
    </row>
    <row r="35" spans="1:11" ht="30" customHeight="1" thickBot="1">
      <c r="A35" s="299" t="s">
        <v>90</v>
      </c>
      <c r="B35" s="317"/>
      <c r="C35" s="317"/>
      <c r="D35" s="317"/>
      <c r="E35" s="317"/>
      <c r="F35" s="317"/>
      <c r="G35" s="317"/>
      <c r="H35" s="317"/>
      <c r="I35" s="189">
        <f>IF(SUM(I33:I34)&gt;0,SUM(I33:I34),"")</f>
        <v>21</v>
      </c>
      <c r="J35" s="190">
        <f>IF(SUM(J33:J34)&gt;0,SUM(J33:J34),"")</f>
        <v>22</v>
      </c>
      <c r="K35" s="191">
        <f>IF(SUM(K33:K34)&gt;0,SUM(K33:K34),"")</f>
        <v>10</v>
      </c>
    </row>
    <row r="36" spans="1:11" ht="30" customHeight="1" thickBot="1">
      <c r="A36" s="293" t="s">
        <v>10</v>
      </c>
      <c r="B36" s="294"/>
      <c r="C36" s="294"/>
      <c r="D36" s="294"/>
      <c r="E36" s="294"/>
      <c r="F36" s="294"/>
      <c r="G36" s="294"/>
      <c r="H36" s="294"/>
      <c r="I36" s="170">
        <f>IF(SUM($I35:$K35)&gt;0,RANK(I35,$I35:$K35,0),"")</f>
        <v>2</v>
      </c>
      <c r="J36" s="171">
        <f>IF(SUM($I35:$K35)&gt;0,RANK(J35,$I35:$K35,0),"")</f>
        <v>1</v>
      </c>
      <c r="K36" s="172">
        <f>IF(SUM($I35:$K35)&gt;0,RANK(K35,$I35:$K35,0),"")</f>
        <v>3</v>
      </c>
    </row>
    <row r="38" ht="13.5" thickBot="1"/>
    <row r="39" spans="1:11" ht="30" customHeight="1" thickBot="1">
      <c r="A39" s="295" t="s">
        <v>91</v>
      </c>
      <c r="B39" s="296"/>
      <c r="C39" s="296"/>
      <c r="D39" s="296"/>
      <c r="E39" s="296"/>
      <c r="F39" s="296"/>
      <c r="G39" s="296"/>
      <c r="H39" s="296"/>
      <c r="I39" s="181" t="s">
        <v>1</v>
      </c>
      <c r="J39" s="182" t="s">
        <v>2</v>
      </c>
      <c r="K39" s="183" t="s">
        <v>3</v>
      </c>
    </row>
    <row r="40" spans="1:11" ht="30" customHeight="1">
      <c r="A40" s="310" t="s">
        <v>86</v>
      </c>
      <c r="B40" s="305"/>
      <c r="C40" s="305"/>
      <c r="D40" s="305"/>
      <c r="E40" s="305"/>
      <c r="F40" s="305"/>
      <c r="G40" s="305"/>
      <c r="H40" s="305"/>
      <c r="I40" s="185">
        <f>$I$35</f>
        <v>21</v>
      </c>
      <c r="J40" s="186">
        <f>$J$35</f>
        <v>22</v>
      </c>
      <c r="K40" s="187">
        <f>$K$35</f>
        <v>10</v>
      </c>
    </row>
    <row r="41" spans="1:11" ht="30" customHeight="1">
      <c r="A41" s="299" t="s">
        <v>92</v>
      </c>
      <c r="B41" s="317"/>
      <c r="C41" s="317"/>
      <c r="D41" s="317"/>
      <c r="E41" s="317"/>
      <c r="F41" s="317"/>
      <c r="G41" s="317"/>
      <c r="H41" s="317"/>
      <c r="I41" s="173">
        <f>IF(teamA!$N$35&gt;0,teamA!$N$35,"")</f>
        <v>5</v>
      </c>
      <c r="J41" s="184">
        <f>IF(teamB!$N$35&gt;0,teamB!$N$35,"")</f>
        <v>10</v>
      </c>
      <c r="K41" s="188">
        <f>IF(teamC!$N$35&gt;0,teamC!$N$35,"")</f>
        <v>6</v>
      </c>
    </row>
    <row r="42" spans="1:11" ht="30" customHeight="1" thickBot="1">
      <c r="A42" s="299" t="s">
        <v>93</v>
      </c>
      <c r="B42" s="317"/>
      <c r="C42" s="317"/>
      <c r="D42" s="317"/>
      <c r="E42" s="317"/>
      <c r="F42" s="317"/>
      <c r="G42" s="317"/>
      <c r="H42" s="317"/>
      <c r="I42" s="189">
        <f>IF(SUM(I40:I41)&gt;0,SUM(I40:I41),"")</f>
        <v>26</v>
      </c>
      <c r="J42" s="190">
        <f>IF(SUM(J40:J41)&gt;0,SUM(J40:J41),"")</f>
        <v>32</v>
      </c>
      <c r="K42" s="191">
        <f>IF(SUM(K40:K41)&gt;0,SUM(K40:K41),"")</f>
        <v>16</v>
      </c>
    </row>
    <row r="43" spans="1:11" ht="30" customHeight="1" thickBot="1">
      <c r="A43" s="293" t="s">
        <v>10</v>
      </c>
      <c r="B43" s="294"/>
      <c r="C43" s="294"/>
      <c r="D43" s="294"/>
      <c r="E43" s="294"/>
      <c r="F43" s="294"/>
      <c r="G43" s="294"/>
      <c r="H43" s="294"/>
      <c r="I43" s="170">
        <f>IF(SUM($I42:$K42)&gt;0,RANK(I42,$I42:$K42,0),"")</f>
        <v>2</v>
      </c>
      <c r="J43" s="171">
        <f>IF(SUM($I42:$K42)&gt;0,RANK(J42,$I42:$K42,0),"")</f>
        <v>1</v>
      </c>
      <c r="K43" s="172">
        <f>IF(SUM($I42:$K42)&gt;0,RANK(K42,$I42:$K42,0),"")</f>
        <v>3</v>
      </c>
    </row>
  </sheetData>
  <sheetProtection password="CAEF" sheet="1" objects="1" scenarios="1" selectLockedCells="1"/>
  <mergeCells count="29">
    <mergeCell ref="A28:H28"/>
    <mergeCell ref="A29:H29"/>
    <mergeCell ref="A32:H32"/>
    <mergeCell ref="A39:H39"/>
    <mergeCell ref="A41:H41"/>
    <mergeCell ref="A33:H33"/>
    <mergeCell ref="A35:H35"/>
    <mergeCell ref="A36:H36"/>
    <mergeCell ref="A34:H34"/>
    <mergeCell ref="A9:E9"/>
    <mergeCell ref="A13:H13"/>
    <mergeCell ref="A43:H43"/>
    <mergeCell ref="A40:H40"/>
    <mergeCell ref="A17:E17"/>
    <mergeCell ref="A42:H42"/>
    <mergeCell ref="A21:H21"/>
    <mergeCell ref="A25:H25"/>
    <mergeCell ref="A26:H26"/>
    <mergeCell ref="A27:H27"/>
    <mergeCell ref="A16:E16"/>
    <mergeCell ref="F16:H16"/>
    <mergeCell ref="R8:T8"/>
    <mergeCell ref="R16:T16"/>
    <mergeCell ref="I16:K16"/>
    <mergeCell ref="I8:K8"/>
    <mergeCell ref="M16:P16"/>
    <mergeCell ref="M8:P8"/>
    <mergeCell ref="F8:H8"/>
    <mergeCell ref="A8:E8"/>
  </mergeCells>
  <conditionalFormatting sqref="F10:H12 F18:H20">
    <cfRule type="expression" priority="1" dxfId="6" stopIfTrue="1">
      <formula>AND(NOT(F10=""),NOT(F10=$B10),NOT(F10=$D10),NOT(F10="X"))</formula>
    </cfRule>
  </conditionalFormatting>
  <conditionalFormatting sqref="I43:K43 I29:K29 I36:K36">
    <cfRule type="cellIs" priority="2" dxfId="2" operator="equal" stopIfTrue="1">
      <formula>1</formula>
    </cfRule>
    <cfRule type="cellIs" priority="3" dxfId="1" operator="equal" stopIfTrue="1">
      <formula>2</formula>
    </cfRule>
    <cfRule type="cellIs" priority="4" dxfId="0" operator="equal" stopIfTrue="1">
      <formula>3</formula>
    </cfRule>
  </conditionalFormatting>
  <printOptions horizontalCentered="1"/>
  <pageMargins left="0.5118110236220472" right="0.4724409448818898" top="0.984251968503937" bottom="0.5118110236220472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&amp;C&amp;"Arial,Bold"&amp;26RIDL South East Regional Heat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9">
      <selection activeCell="I27" sqref="I27"/>
    </sheetView>
  </sheetViews>
  <sheetFormatPr defaultColWidth="9.140625" defaultRowHeight="12.75"/>
  <cols>
    <col min="1" max="1" width="12.7109375" style="3" customWidth="1"/>
    <col min="2" max="2" width="4.8515625" style="3" customWidth="1"/>
    <col min="3" max="3" width="3.28125" style="3" customWidth="1"/>
    <col min="4" max="4" width="5.57421875" style="3" customWidth="1"/>
    <col min="5" max="5" width="12.7109375" style="3" customWidth="1"/>
    <col min="6" max="11" width="10.7109375" style="3" customWidth="1"/>
    <col min="12" max="16384" width="9.140625" style="3" customWidth="1"/>
  </cols>
  <sheetData>
    <row r="1" ht="30" customHeight="1">
      <c r="A1" s="98" t="s">
        <v>14</v>
      </c>
    </row>
    <row r="2" spans="1:11" s="86" customFormat="1" ht="30" customHeight="1">
      <c r="A2" s="18"/>
      <c r="B2" s="19"/>
      <c r="C2" s="19"/>
      <c r="D2" s="19"/>
      <c r="E2" s="19"/>
      <c r="F2" s="19"/>
      <c r="G2" s="19"/>
      <c r="I2" s="90" t="s">
        <v>57</v>
      </c>
      <c r="J2" s="91" t="str">
        <f>IF(Master!B26="","",Master!B26)</f>
        <v>Gillingham</v>
      </c>
      <c r="K2" s="92"/>
    </row>
    <row r="3" spans="1:10" s="92" customFormat="1" ht="30" customHeight="1">
      <c r="A3" s="88" t="s">
        <v>17</v>
      </c>
      <c r="B3" s="89" t="str">
        <f>IF(Master!B3="","",Master!B3)</f>
        <v>Gillingham</v>
      </c>
      <c r="C3" s="89"/>
      <c r="I3" s="90" t="s">
        <v>56</v>
      </c>
      <c r="J3" s="91" t="str">
        <f>IF(Master!B27="","",Master!B27)</f>
        <v>Streatham</v>
      </c>
    </row>
    <row r="4" spans="1:10" s="92" customFormat="1" ht="30" customHeight="1">
      <c r="A4" s="88" t="s">
        <v>18</v>
      </c>
      <c r="B4" s="89" t="str">
        <f>IF(Master!B4="","",Master!B4)</f>
        <v>Sunday 20th July</v>
      </c>
      <c r="C4" s="89"/>
      <c r="F4" s="89"/>
      <c r="I4" s="90" t="s">
        <v>55</v>
      </c>
      <c r="J4" s="91" t="str">
        <f>IF(Master!B28="","",Master!B28)</f>
        <v>Chelmsford</v>
      </c>
    </row>
    <row r="5" spans="1:6" s="92" customFormat="1" ht="30" customHeight="1">
      <c r="A5" s="88"/>
      <c r="B5" s="89"/>
      <c r="C5" s="89"/>
      <c r="F5" s="89"/>
    </row>
    <row r="6" spans="1:10" s="92" customFormat="1" ht="30" customHeight="1">
      <c r="A6" s="94" t="s">
        <v>82</v>
      </c>
      <c r="B6" s="93"/>
      <c r="I6" s="90"/>
      <c r="J6" s="91"/>
    </row>
    <row r="7" ht="13.5" thickBot="1"/>
    <row r="8" spans="1:16" ht="30" customHeight="1" thickBot="1">
      <c r="A8" s="331" t="str">
        <f>Master!$B$21</f>
        <v>American Waltz</v>
      </c>
      <c r="B8" s="332"/>
      <c r="C8" s="332"/>
      <c r="D8" s="332"/>
      <c r="E8" s="333"/>
      <c r="F8" s="304" t="s">
        <v>5</v>
      </c>
      <c r="G8" s="316"/>
      <c r="H8" s="327"/>
      <c r="I8" s="324" t="s">
        <v>6</v>
      </c>
      <c r="J8" s="325"/>
      <c r="K8" s="326"/>
      <c r="M8" s="311" t="s">
        <v>8</v>
      </c>
      <c r="N8" s="330"/>
      <c r="O8" s="330"/>
      <c r="P8" s="330"/>
    </row>
    <row r="9" spans="1:16" ht="30" customHeight="1">
      <c r="A9" s="301"/>
      <c r="B9" s="302"/>
      <c r="C9" s="302"/>
      <c r="D9" s="302"/>
      <c r="E9" s="303"/>
      <c r="F9" s="9">
        <v>1</v>
      </c>
      <c r="G9" s="7">
        <v>2</v>
      </c>
      <c r="H9" s="14">
        <v>3</v>
      </c>
      <c r="I9" s="198" t="s">
        <v>1</v>
      </c>
      <c r="J9" s="199" t="s">
        <v>2</v>
      </c>
      <c r="K9" s="200" t="s">
        <v>3</v>
      </c>
      <c r="M9" s="4" t="s">
        <v>1</v>
      </c>
      <c r="N9" s="4" t="s">
        <v>2</v>
      </c>
      <c r="O9" s="4" t="s">
        <v>3</v>
      </c>
      <c r="P9" s="5" t="s">
        <v>9</v>
      </c>
    </row>
    <row r="10" spans="1:16" ht="30" customHeight="1">
      <c r="A10" s="211"/>
      <c r="B10" s="209" t="s">
        <v>1</v>
      </c>
      <c r="C10" s="95" t="s">
        <v>7</v>
      </c>
      <c r="D10" s="209" t="s">
        <v>2</v>
      </c>
      <c r="E10" s="85"/>
      <c r="F10" s="6" t="s">
        <v>2</v>
      </c>
      <c r="G10" s="8" t="s">
        <v>2</v>
      </c>
      <c r="H10" s="204" t="s">
        <v>2</v>
      </c>
      <c r="I10" s="9">
        <f>IF(OR(F10="",G10="",H10=""),"",IF(OR($B10="A",$D10="A"),IF(M10=N10,2,IF(M10&gt;N10,3,1)),""))</f>
        <v>1</v>
      </c>
      <c r="J10" s="7">
        <f>IF(OR(F10="",G10="",H10=""),"",IF(OR($B10="B",$D10="B"),IF(N10=M10,2,IF(N10&gt;M10,3,1)),""))</f>
        <v>3</v>
      </c>
      <c r="K10" s="11"/>
      <c r="M10" s="12">
        <f>IF($F10="A",1,0)+IF($G10="A",1,0)+IF($H10="A",1,0)</f>
        <v>0</v>
      </c>
      <c r="N10" s="12">
        <f>IF($F10="B",1,0)+IF($G10="B",1,0)+IF($H10="B",1,0)</f>
        <v>3</v>
      </c>
      <c r="O10" s="153"/>
      <c r="P10" s="12">
        <f>IF($F10="X",1,0)+IF($G10="X",1,0)+IF($H10="X",1,0)</f>
        <v>0</v>
      </c>
    </row>
    <row r="11" spans="1:16" ht="30" customHeight="1">
      <c r="A11" s="84"/>
      <c r="B11" s="209" t="s">
        <v>2</v>
      </c>
      <c r="C11" s="95" t="s">
        <v>7</v>
      </c>
      <c r="D11" s="209" t="s">
        <v>3</v>
      </c>
      <c r="E11" s="85"/>
      <c r="F11" s="6" t="s">
        <v>2</v>
      </c>
      <c r="G11" s="8" t="s">
        <v>2</v>
      </c>
      <c r="H11" s="204" t="s">
        <v>2</v>
      </c>
      <c r="I11" s="13"/>
      <c r="J11" s="152">
        <f>IF(OR(F11="",G11="",H11=""),"",IF(OR($B11="B",$D11="B"),IF(N11=O11,2,IF(N11&gt;O11,3,1)),""))</f>
        <v>3</v>
      </c>
      <c r="K11" s="14">
        <f>IF(OR(F11="",G11="",H11=""),"",IF(OR($B11="C",$D11="C"),IF(O11=N11,2,IF(O11&gt;N11,3,1)),""))</f>
        <v>1</v>
      </c>
      <c r="M11" s="153"/>
      <c r="N11" s="12">
        <f>IF($F11="B",1,0)+IF($G11="B",1,0)+IF($H11="B",1,0)</f>
        <v>3</v>
      </c>
      <c r="O11" s="12">
        <f>IF($F11="C",1,0)+IF($G11="C",1,0)+IF($H11="C",1,0)</f>
        <v>0</v>
      </c>
      <c r="P11" s="12">
        <f>IF($F11="X",1,0)+IF($G11="X",1,0)+IF($H11="X",1,0)</f>
        <v>0</v>
      </c>
    </row>
    <row r="12" spans="1:16" ht="30" customHeight="1" thickBot="1">
      <c r="A12" s="155"/>
      <c r="B12" s="210" t="s">
        <v>3</v>
      </c>
      <c r="C12" s="208" t="s">
        <v>7</v>
      </c>
      <c r="D12" s="210" t="s">
        <v>1</v>
      </c>
      <c r="E12" s="163"/>
      <c r="F12" s="205" t="s">
        <v>3</v>
      </c>
      <c r="G12" s="206" t="s">
        <v>3</v>
      </c>
      <c r="H12" s="207" t="s">
        <v>1</v>
      </c>
      <c r="I12" s="201">
        <f>IF(OR(F12="",G12="",H12=""),"",IF(OR($B12="A",$D12="A"),IF(M12=O12,2,IF(M12&gt;O12,3,1)),""))</f>
        <v>1</v>
      </c>
      <c r="J12" s="157"/>
      <c r="K12" s="158">
        <f>IF(OR(F12="",G12="",H12=""),"",IF(OR($B12="C",$D12="C"),IF(O12=M12,2,IF(O12&gt;M12,3,1)),""))</f>
        <v>3</v>
      </c>
      <c r="M12" s="12">
        <f>IF($F12="A",1,0)+IF($G12="A",1,0)+IF($H12="A",1,0)</f>
        <v>1</v>
      </c>
      <c r="N12" s="153"/>
      <c r="O12" s="12">
        <f>IF($F12="C",1,0)+IF($G12="C",1,0)+IF($H12="C",1,0)</f>
        <v>2</v>
      </c>
      <c r="P12" s="12">
        <f>IF($F12="X",1,0)+IF($G12="X",1,0)+IF($H12="X",1,0)</f>
        <v>0</v>
      </c>
    </row>
    <row r="13" spans="1:15" ht="30" customHeight="1" thickBot="1">
      <c r="A13" s="293" t="s">
        <v>100</v>
      </c>
      <c r="B13" s="294"/>
      <c r="C13" s="294"/>
      <c r="D13" s="294"/>
      <c r="E13" s="294"/>
      <c r="F13" s="294"/>
      <c r="G13" s="294"/>
      <c r="H13" s="294"/>
      <c r="I13" s="15">
        <f>IF(M13&gt;0,M13,"")</f>
        <v>2</v>
      </c>
      <c r="J13" s="16">
        <f>IF(N13&gt;0,N13,"")</f>
        <v>6</v>
      </c>
      <c r="K13" s="17">
        <f>IF(O13&gt;0,O13,"")</f>
        <v>4</v>
      </c>
      <c r="M13" s="12">
        <f>SUM(I10:I12)</f>
        <v>2</v>
      </c>
      <c r="N13" s="12">
        <f>SUM(J10:J12)</f>
        <v>6</v>
      </c>
      <c r="O13" s="12">
        <f>SUM(K10:K12)</f>
        <v>4</v>
      </c>
    </row>
    <row r="15" ht="13.5" thickBot="1"/>
    <row r="16" spans="1:16" ht="30" customHeight="1" thickBot="1">
      <c r="A16" s="331" t="str">
        <f>Master!$B$22</f>
        <v>Quickstep</v>
      </c>
      <c r="B16" s="332"/>
      <c r="C16" s="332"/>
      <c r="D16" s="332"/>
      <c r="E16" s="333"/>
      <c r="F16" s="304" t="s">
        <v>5</v>
      </c>
      <c r="G16" s="316"/>
      <c r="H16" s="327"/>
      <c r="I16" s="324" t="s">
        <v>6</v>
      </c>
      <c r="J16" s="325"/>
      <c r="K16" s="326"/>
      <c r="M16" s="311" t="s">
        <v>8</v>
      </c>
      <c r="N16" s="330"/>
      <c r="O16" s="330"/>
      <c r="P16" s="330"/>
    </row>
    <row r="17" spans="1:16" ht="30" customHeight="1">
      <c r="A17" s="301"/>
      <c r="B17" s="302"/>
      <c r="C17" s="302"/>
      <c r="D17" s="302"/>
      <c r="E17" s="303"/>
      <c r="F17" s="9">
        <v>1</v>
      </c>
      <c r="G17" s="7">
        <v>2</v>
      </c>
      <c r="H17" s="14">
        <v>3</v>
      </c>
      <c r="I17" s="198" t="s">
        <v>1</v>
      </c>
      <c r="J17" s="199" t="s">
        <v>2</v>
      </c>
      <c r="K17" s="200" t="s">
        <v>3</v>
      </c>
      <c r="M17" s="4" t="s">
        <v>1</v>
      </c>
      <c r="N17" s="4" t="s">
        <v>2</v>
      </c>
      <c r="O17" s="4" t="s">
        <v>3</v>
      </c>
      <c r="P17" s="5" t="s">
        <v>9</v>
      </c>
    </row>
    <row r="18" spans="1:16" ht="30" customHeight="1">
      <c r="A18" s="211"/>
      <c r="B18" s="209" t="s">
        <v>1</v>
      </c>
      <c r="C18" s="95" t="s">
        <v>7</v>
      </c>
      <c r="D18" s="209" t="s">
        <v>2</v>
      </c>
      <c r="E18" s="85"/>
      <c r="F18" s="6" t="s">
        <v>9</v>
      </c>
      <c r="G18" s="8" t="s">
        <v>9</v>
      </c>
      <c r="H18" s="204" t="s">
        <v>2</v>
      </c>
      <c r="I18" s="9">
        <f>IF(OR(F18="",G18="",H18=""),"",IF(OR($B18="A",$D18="A"),IF(M18=N18,2,IF(M18&gt;N18,3,1)),""))</f>
        <v>1</v>
      </c>
      <c r="J18" s="7">
        <f>IF(OR(F18="",G18="",H18=""),"",IF(OR($B18="B",$D18="B"),IF(N18=M18,2,IF(N18&gt;M18,3,1)),""))</f>
        <v>3</v>
      </c>
      <c r="K18" s="11"/>
      <c r="M18" s="12">
        <f>IF($F18="A",1,0)+IF($G18="A",1,0)+IF($H18="A",1,0)</f>
        <v>0</v>
      </c>
      <c r="N18" s="12">
        <f>IF($F18="B",1,0)+IF($G18="B",1,0)+IF($H18="B",1,0)</f>
        <v>1</v>
      </c>
      <c r="O18" s="153"/>
      <c r="P18" s="12">
        <f>IF($F18="X",1,0)+IF($G18="X",1,0)+IF($H18="X",1,0)</f>
        <v>2</v>
      </c>
    </row>
    <row r="19" spans="1:16" ht="30" customHeight="1">
      <c r="A19" s="84"/>
      <c r="B19" s="209" t="s">
        <v>2</v>
      </c>
      <c r="C19" s="95" t="s">
        <v>7</v>
      </c>
      <c r="D19" s="209" t="s">
        <v>3</v>
      </c>
      <c r="E19" s="85"/>
      <c r="F19" s="6" t="s">
        <v>3</v>
      </c>
      <c r="G19" s="8" t="s">
        <v>3</v>
      </c>
      <c r="H19" s="204" t="s">
        <v>3</v>
      </c>
      <c r="I19" s="13"/>
      <c r="J19" s="152">
        <f>IF(OR(F19="",G19="",H19=""),"",IF(OR($B19="B",$D19="B"),IF(N19=O19,2,IF(N19&gt;O19,3,1)),""))</f>
        <v>1</v>
      </c>
      <c r="K19" s="14">
        <f>IF(OR(F19="",G19="",H19=""),"",IF(OR($B19="C",$D19="C"),IF(O19=N19,2,IF(O19&gt;N19,3,1)),""))</f>
        <v>3</v>
      </c>
      <c r="M19" s="153"/>
      <c r="N19" s="12">
        <f>IF($F19="B",1,0)+IF($G19="B",1,0)+IF($H19="B",1,0)</f>
        <v>0</v>
      </c>
      <c r="O19" s="12">
        <f>IF($F19="C",1,0)+IF($G19="C",1,0)+IF($H19="C",1,0)</f>
        <v>3</v>
      </c>
      <c r="P19" s="12">
        <f>IF($F19="X",1,0)+IF($G19="X",1,0)+IF($H19="X",1,0)</f>
        <v>0</v>
      </c>
    </row>
    <row r="20" spans="1:16" ht="30" customHeight="1" thickBot="1">
      <c r="A20" s="155"/>
      <c r="B20" s="210" t="s">
        <v>3</v>
      </c>
      <c r="C20" s="208" t="s">
        <v>7</v>
      </c>
      <c r="D20" s="210" t="s">
        <v>1</v>
      </c>
      <c r="E20" s="163"/>
      <c r="F20" s="205" t="s">
        <v>3</v>
      </c>
      <c r="G20" s="206" t="s">
        <v>3</v>
      </c>
      <c r="H20" s="207" t="s">
        <v>3</v>
      </c>
      <c r="I20" s="201">
        <f>IF(OR(F20="",G20="",H20=""),"",IF(OR($B20="A",$D20="A"),IF(M20=O20,2,IF(M20&gt;O20,3,1)),""))</f>
        <v>1</v>
      </c>
      <c r="J20" s="157"/>
      <c r="K20" s="158">
        <f>IF(OR(F20="",G20="",H20=""),"",IF(OR($B20="C",$D20="C"),IF(O20=M20,2,IF(O20&gt;M20,3,1)),""))</f>
        <v>3</v>
      </c>
      <c r="M20" s="12">
        <f>IF($F20="A",1,0)+IF($G20="A",1,0)+IF($H20="A",1,0)</f>
        <v>0</v>
      </c>
      <c r="N20" s="153"/>
      <c r="O20" s="12">
        <f>IF($F20="C",1,0)+IF($G20="C",1,0)+IF($H20="C",1,0)</f>
        <v>3</v>
      </c>
      <c r="P20" s="12">
        <f>IF($F20="X",1,0)+IF($G20="X",1,0)+IF($H20="X",1,0)</f>
        <v>0</v>
      </c>
    </row>
    <row r="21" spans="1:15" ht="30" customHeight="1" thickBot="1">
      <c r="A21" s="293" t="s">
        <v>100</v>
      </c>
      <c r="B21" s="294"/>
      <c r="C21" s="294"/>
      <c r="D21" s="294"/>
      <c r="E21" s="294"/>
      <c r="F21" s="294"/>
      <c r="G21" s="294"/>
      <c r="H21" s="294"/>
      <c r="I21" s="15">
        <f>IF(M21&gt;0,M21,"")</f>
        <v>2</v>
      </c>
      <c r="J21" s="16">
        <f>IF(N21&gt;0,N21,"")</f>
        <v>4</v>
      </c>
      <c r="K21" s="17">
        <f>IF(O21&gt;0,O21,"")</f>
        <v>6</v>
      </c>
      <c r="M21" s="12">
        <f>SUM(I18:I20)</f>
        <v>2</v>
      </c>
      <c r="N21" s="12">
        <f>SUM(J18:J20)</f>
        <v>4</v>
      </c>
      <c r="O21" s="12">
        <f>SUM(K18:K20)</f>
        <v>6</v>
      </c>
    </row>
    <row r="24" ht="13.5" thickBot="1">
      <c r="G24" s="224"/>
    </row>
    <row r="25" spans="1:11" s="86" customFormat="1" ht="30" customHeight="1" thickBot="1">
      <c r="A25" s="328" t="s">
        <v>94</v>
      </c>
      <c r="B25" s="329"/>
      <c r="C25" s="329"/>
      <c r="D25" s="329"/>
      <c r="E25" s="329"/>
      <c r="F25" s="329"/>
      <c r="G25" s="329"/>
      <c r="H25" s="329"/>
      <c r="I25" s="15" t="s">
        <v>1</v>
      </c>
      <c r="J25" s="16" t="s">
        <v>2</v>
      </c>
      <c r="K25" s="17" t="s">
        <v>3</v>
      </c>
    </row>
    <row r="26" spans="1:11" s="86" customFormat="1" ht="30" customHeight="1">
      <c r="A26" s="310" t="s">
        <v>86</v>
      </c>
      <c r="B26" s="305"/>
      <c r="C26" s="305"/>
      <c r="D26" s="305"/>
      <c r="E26" s="305"/>
      <c r="F26" s="305"/>
      <c r="G26" s="305"/>
      <c r="H26" s="305"/>
      <c r="I26" s="192">
        <f>IF(I13="","",I13+I21)</f>
        <v>4</v>
      </c>
      <c r="J26" s="193">
        <f>IF(J13="","",J13+J21)</f>
        <v>10</v>
      </c>
      <c r="K26" s="194">
        <f>IF(K13="","",K13+K21)</f>
        <v>10</v>
      </c>
    </row>
    <row r="27" spans="1:11" s="86" customFormat="1" ht="30" customHeight="1">
      <c r="A27" s="299" t="s">
        <v>97</v>
      </c>
      <c r="B27" s="300"/>
      <c r="C27" s="300"/>
      <c r="D27" s="300"/>
      <c r="E27" s="300"/>
      <c r="F27" s="300"/>
      <c r="G27" s="300"/>
      <c r="H27" s="300"/>
      <c r="I27" s="180"/>
      <c r="J27" s="222"/>
      <c r="K27" s="223"/>
    </row>
    <row r="28" spans="1:15" s="86" customFormat="1" ht="30" customHeight="1" thickBot="1">
      <c r="A28" s="297" t="s">
        <v>98</v>
      </c>
      <c r="B28" s="298"/>
      <c r="C28" s="298"/>
      <c r="D28" s="298"/>
      <c r="E28" s="298"/>
      <c r="F28" s="298"/>
      <c r="G28" s="298"/>
      <c r="H28" s="298"/>
      <c r="I28" s="195">
        <f>IF(I26="","",SUM(I26:I27))</f>
        <v>4</v>
      </c>
      <c r="J28" s="196">
        <f>IF(J26="","",SUM(J26:J27))</f>
        <v>10</v>
      </c>
      <c r="K28" s="197">
        <f>IF(K26="","",SUM(K26:K27))</f>
        <v>10</v>
      </c>
      <c r="M28" s="87"/>
      <c r="N28" s="87"/>
      <c r="O28" s="87"/>
    </row>
    <row r="29" spans="1:11" s="86" customFormat="1" ht="30" customHeight="1" thickBot="1">
      <c r="A29" s="293" t="s">
        <v>10</v>
      </c>
      <c r="B29" s="294"/>
      <c r="C29" s="294"/>
      <c r="D29" s="294"/>
      <c r="E29" s="294"/>
      <c r="F29" s="294"/>
      <c r="G29" s="294"/>
      <c r="H29" s="294"/>
      <c r="I29" s="170">
        <f>IF(SUM($I28:$K28)&gt;0,RANK(I28,$I28:$K28,0),"")</f>
        <v>3</v>
      </c>
      <c r="J29" s="171">
        <f>IF(SUM($I28:$K28)&gt;0,RANK(J28,$I28:$K28,0),"")</f>
        <v>1</v>
      </c>
      <c r="K29" s="172">
        <f>IF(SUM($I28:$K28)&gt;0,RANK(K28,$I28:$K28,0),"")</f>
        <v>1</v>
      </c>
    </row>
  </sheetData>
  <sheetProtection password="CAEF" sheet="1" objects="1" scenarios="1" selectLockedCells="1"/>
  <mergeCells count="17">
    <mergeCell ref="I8:K8"/>
    <mergeCell ref="M16:P16"/>
    <mergeCell ref="A17:E17"/>
    <mergeCell ref="F8:H8"/>
    <mergeCell ref="A8:E8"/>
    <mergeCell ref="A9:E9"/>
    <mergeCell ref="M8:P8"/>
    <mergeCell ref="A13:H13"/>
    <mergeCell ref="A16:E16"/>
    <mergeCell ref="A29:H29"/>
    <mergeCell ref="A26:H26"/>
    <mergeCell ref="A28:H28"/>
    <mergeCell ref="I16:K16"/>
    <mergeCell ref="F16:H16"/>
    <mergeCell ref="A21:H21"/>
    <mergeCell ref="A25:H25"/>
    <mergeCell ref="A27:H27"/>
  </mergeCells>
  <conditionalFormatting sqref="F10:H12 F18:H20">
    <cfRule type="expression" priority="1" dxfId="6" stopIfTrue="1">
      <formula>AND(NOT(F10=""),NOT(F10=$B10),NOT(F10=$D10),NOT(F10="X"))</formula>
    </cfRule>
  </conditionalFormatting>
  <conditionalFormatting sqref="A18:A20 E18:E20 A10:A12 E10:E12">
    <cfRule type="expression" priority="2" dxfId="6" stopIfTrue="1">
      <formula>AND(NOT(A10=""),NOT(A10=25),NOT(A10=50))</formula>
    </cfRule>
  </conditionalFormatting>
  <conditionalFormatting sqref="I29:K29">
    <cfRule type="cellIs" priority="5" dxfId="2" operator="equal" stopIfTrue="1">
      <formula>1</formula>
    </cfRule>
    <cfRule type="cellIs" priority="6" dxfId="1" operator="equal" stopIfTrue="1">
      <formula>2</formula>
    </cfRule>
    <cfRule type="cellIs" priority="7" dxfId="0" operator="equal" stopIfTrue="1">
      <formula>3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&amp;C&amp;"Arial,Bold"&amp;28RIDL South East Regional Heat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18.7109375" style="21" customWidth="1"/>
    <col min="2" max="4" width="20.7109375" style="21" customWidth="1"/>
    <col min="5" max="16384" width="9.140625" style="20" customWidth="1"/>
  </cols>
  <sheetData>
    <row r="1" spans="1:4" ht="34.5" customHeight="1">
      <c r="A1" s="337" t="str">
        <f>CONCATENATE(Master!$B$3," - ",Master!$B$4)</f>
        <v>Gillingham - Sunday 20th July</v>
      </c>
      <c r="B1" s="338"/>
      <c r="C1" s="338"/>
      <c r="D1" s="338"/>
    </row>
    <row r="2" ht="12.75" customHeight="1"/>
    <row r="3" spans="1:4" ht="34.5" customHeight="1">
      <c r="A3" s="337" t="s">
        <v>11</v>
      </c>
      <c r="B3" s="338"/>
      <c r="C3" s="338"/>
      <c r="D3" s="338"/>
    </row>
    <row r="4" ht="12.75" customHeight="1" thickBot="1"/>
    <row r="5" spans="1:4" ht="30" customHeight="1">
      <c r="A5" s="22" t="s">
        <v>0</v>
      </c>
      <c r="B5" s="23" t="s">
        <v>1</v>
      </c>
      <c r="C5" s="23" t="s">
        <v>2</v>
      </c>
      <c r="D5" s="24" t="s">
        <v>3</v>
      </c>
    </row>
    <row r="6" spans="1:4" ht="30" customHeight="1" thickBot="1">
      <c r="A6" s="25" t="s">
        <v>4</v>
      </c>
      <c r="B6" s="33" t="str">
        <f>IF(Master!B26="","",Master!B26)</f>
        <v>Gillingham</v>
      </c>
      <c r="C6" s="33" t="str">
        <f>IF(Master!B27="","",Master!B27)</f>
        <v>Streatham</v>
      </c>
      <c r="D6" s="34" t="str">
        <f>IF(Master!B28="","",Master!B28)</f>
        <v>Chelmsford</v>
      </c>
    </row>
    <row r="7" spans="1:4" s="21" customFormat="1" ht="30" customHeight="1" thickBot="1">
      <c r="A7" s="26"/>
      <c r="B7" s="27"/>
      <c r="C7" s="27"/>
      <c r="D7" s="27"/>
    </row>
    <row r="8" spans="1:4" s="21" customFormat="1" ht="30" customHeight="1">
      <c r="A8" s="339" t="s">
        <v>95</v>
      </c>
      <c r="B8" s="335"/>
      <c r="C8" s="335"/>
      <c r="D8" s="336"/>
    </row>
    <row r="9" spans="1:4" s="21" customFormat="1" ht="30" customHeight="1">
      <c r="A9" s="30" t="s">
        <v>15</v>
      </c>
      <c r="B9" s="174">
        <f>Inter!I35</f>
        <v>21</v>
      </c>
      <c r="C9" s="174">
        <f>Inter!J35</f>
        <v>22</v>
      </c>
      <c r="D9" s="175">
        <f>Inter!K35</f>
        <v>10</v>
      </c>
    </row>
    <row r="10" spans="1:4" s="21" customFormat="1" ht="30" customHeight="1" thickBot="1">
      <c r="A10" s="28" t="s">
        <v>16</v>
      </c>
      <c r="B10" s="31">
        <f>Inter!I36</f>
        <v>2</v>
      </c>
      <c r="C10" s="31">
        <f>Inter!J36</f>
        <v>1</v>
      </c>
      <c r="D10" s="32">
        <f>Inter!K36</f>
        <v>3</v>
      </c>
    </row>
    <row r="11" s="21" customFormat="1" ht="30" customHeight="1" thickBot="1"/>
    <row r="12" spans="1:4" s="21" customFormat="1" ht="30" customHeight="1">
      <c r="A12" s="339" t="s">
        <v>96</v>
      </c>
      <c r="B12" s="335"/>
      <c r="C12" s="335"/>
      <c r="D12" s="336"/>
    </row>
    <row r="13" spans="1:4" s="21" customFormat="1" ht="30" customHeight="1">
      <c r="A13" s="30" t="s">
        <v>15</v>
      </c>
      <c r="B13" s="174">
        <f>Inter!I42</f>
        <v>26</v>
      </c>
      <c r="C13" s="174">
        <f>Inter!J42</f>
        <v>32</v>
      </c>
      <c r="D13" s="175">
        <f>Inter!K42</f>
        <v>16</v>
      </c>
    </row>
    <row r="14" spans="1:4" s="21" customFormat="1" ht="30" customHeight="1" thickBot="1">
      <c r="A14" s="28" t="s">
        <v>16</v>
      </c>
      <c r="B14" s="31">
        <f>Inter!I43</f>
        <v>2</v>
      </c>
      <c r="C14" s="31">
        <f>Inter!J43</f>
        <v>1</v>
      </c>
      <c r="D14" s="32">
        <f>Inter!K43</f>
        <v>3</v>
      </c>
    </row>
    <row r="15" s="21" customFormat="1" ht="30" customHeight="1" thickBot="1"/>
    <row r="16" spans="1:4" s="21" customFormat="1" ht="30" customHeight="1">
      <c r="A16" s="334" t="s">
        <v>51</v>
      </c>
      <c r="B16" s="335"/>
      <c r="C16" s="335"/>
      <c r="D16" s="336"/>
    </row>
    <row r="17" spans="1:4" s="21" customFormat="1" ht="30" customHeight="1">
      <c r="A17" s="30" t="s">
        <v>15</v>
      </c>
      <c r="B17" s="174">
        <f>Snr!$I$28</f>
        <v>4</v>
      </c>
      <c r="C17" s="174">
        <f>Snr!$J$28</f>
        <v>10</v>
      </c>
      <c r="D17" s="175">
        <f>Snr!$K$28</f>
        <v>10</v>
      </c>
    </row>
    <row r="18" spans="1:4" s="21" customFormat="1" ht="30" customHeight="1" thickBot="1">
      <c r="A18" s="28" t="s">
        <v>16</v>
      </c>
      <c r="B18" s="251">
        <f>Snr!I29</f>
        <v>3</v>
      </c>
      <c r="C18" s="31">
        <f>Snr!J29</f>
        <v>1</v>
      </c>
      <c r="D18" s="32">
        <f>Snr!K29</f>
        <v>1</v>
      </c>
    </row>
    <row r="19" s="21" customFormat="1" ht="30" customHeight="1"/>
    <row r="20" spans="1:2" ht="20.25">
      <c r="A20" s="21" t="s">
        <v>143</v>
      </c>
      <c r="B20" s="29"/>
    </row>
    <row r="21" spans="2:4" ht="20.25">
      <c r="B21" s="248" t="s">
        <v>101</v>
      </c>
      <c r="C21" s="248" t="s">
        <v>111</v>
      </c>
      <c r="D21" s="248" t="s">
        <v>112</v>
      </c>
    </row>
    <row r="22" spans="1:4" ht="20.25">
      <c r="A22" s="252" t="s">
        <v>145</v>
      </c>
      <c r="B22" s="250">
        <v>42</v>
      </c>
      <c r="C22" s="249">
        <v>43</v>
      </c>
      <c r="D22" s="253">
        <v>26</v>
      </c>
    </row>
    <row r="23" spans="1:4" ht="20.25">
      <c r="A23" s="252" t="s">
        <v>146</v>
      </c>
      <c r="B23" s="250">
        <v>54</v>
      </c>
      <c r="C23" s="249">
        <v>72</v>
      </c>
      <c r="D23" s="253">
        <v>46</v>
      </c>
    </row>
    <row r="24" spans="1:4" ht="20.25">
      <c r="A24" s="252" t="s">
        <v>144</v>
      </c>
      <c r="B24" s="253">
        <v>8</v>
      </c>
      <c r="C24" s="249">
        <v>20</v>
      </c>
      <c r="D24" s="250">
        <v>14</v>
      </c>
    </row>
  </sheetData>
  <sheetProtection password="CAEF" sheet="1" objects="1" scenarios="1"/>
  <mergeCells count="5">
    <mergeCell ref="A16:D16"/>
    <mergeCell ref="A1:D1"/>
    <mergeCell ref="A3:D3"/>
    <mergeCell ref="A8:D8"/>
    <mergeCell ref="A12:D12"/>
  </mergeCells>
  <conditionalFormatting sqref="B10:D10 B14:D14 B18:D1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.7874015748031497" right="0.7874015748031497" top="1.1811023622047245" bottom="0.7874015748031497" header="0.7874015748031497" footer="0"/>
  <pageSetup fitToHeight="1" fitToWidth="1" horizontalDpi="600" verticalDpi="600" orientation="portrait" paperSize="9" r:id="rId1"/>
  <headerFooter alignWithMargins="0">
    <oddHeader>&amp;C&amp;"Arial,Bold"&amp;22RIDL South East Regional Heat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B1">
      <selection activeCell="C23" sqref="C23"/>
    </sheetView>
  </sheetViews>
  <sheetFormatPr defaultColWidth="11.421875" defaultRowHeight="12.75"/>
  <cols>
    <col min="1" max="1" width="13.7109375" style="37" customWidth="1"/>
    <col min="2" max="2" width="16.421875" style="37" customWidth="1"/>
    <col min="3" max="3" width="31.00390625" style="37" customWidth="1"/>
    <col min="4" max="4" width="12.00390625" style="37" bestFit="1" customWidth="1"/>
    <col min="5" max="16384" width="11.421875" style="37" customWidth="1"/>
  </cols>
  <sheetData>
    <row r="1" spans="1:6" s="36" customFormat="1" ht="19.5" customHeight="1">
      <c r="A1" s="346" t="s">
        <v>54</v>
      </c>
      <c r="B1" s="347"/>
      <c r="C1" s="347"/>
      <c r="D1" s="347"/>
      <c r="E1" s="347"/>
      <c r="F1" s="347"/>
    </row>
    <row r="2" s="36" customFormat="1" ht="19.5" customHeight="1"/>
    <row r="3" spans="1:7" s="36" customFormat="1" ht="19.5" customHeight="1">
      <c r="A3" s="38" t="s">
        <v>17</v>
      </c>
      <c r="B3" s="40" t="str">
        <f>Master!$B$3</f>
        <v>Gillingham</v>
      </c>
      <c r="C3" s="40"/>
      <c r="D3" s="60" t="s">
        <v>57</v>
      </c>
      <c r="E3" s="59" t="str">
        <f>IF(Master!B26="","",Master!B26)</f>
        <v>Gillingham</v>
      </c>
      <c r="G3" s="37"/>
    </row>
    <row r="4" spans="1:7" s="36" customFormat="1" ht="19.5" customHeight="1">
      <c r="A4" s="38" t="s">
        <v>18</v>
      </c>
      <c r="B4" s="40" t="str">
        <f>Master!$B$4</f>
        <v>Sunday 20th July</v>
      </c>
      <c r="C4" s="40"/>
      <c r="D4" s="60" t="s">
        <v>56</v>
      </c>
      <c r="E4" s="59" t="str">
        <f>IF(Master!B27="","",Master!B27)</f>
        <v>Streatham</v>
      </c>
      <c r="F4" s="40"/>
      <c r="G4" s="37"/>
    </row>
    <row r="5" spans="1:7" s="36" customFormat="1" ht="19.5" customHeight="1">
      <c r="A5" s="38"/>
      <c r="B5" s="40"/>
      <c r="C5" s="40"/>
      <c r="D5" s="60" t="s">
        <v>55</v>
      </c>
      <c r="E5" s="59" t="str">
        <f>IF(Master!B28="","",Master!B28)</f>
        <v>Chelmsford</v>
      </c>
      <c r="F5" s="40"/>
      <c r="G5" s="37"/>
    </row>
    <row r="6" spans="1:2" s="36" customFormat="1" ht="19.5" customHeight="1" thickBot="1">
      <c r="A6" s="35"/>
      <c r="B6" s="2"/>
    </row>
    <row r="7" spans="1:5" s="36" customFormat="1" ht="19.5" customHeight="1" thickBot="1">
      <c r="A7" s="35" t="s">
        <v>26</v>
      </c>
      <c r="B7" s="119" t="str">
        <f>Master!$B$9</f>
        <v>Rhythm Blues</v>
      </c>
      <c r="C7" s="120"/>
      <c r="D7" s="120" t="str">
        <f>Master!$G$9</f>
        <v>2 Sequences</v>
      </c>
      <c r="E7" s="121"/>
    </row>
    <row r="8" s="36" customFormat="1" ht="19.5" customHeight="1" thickBot="1"/>
    <row r="9" spans="1:6" s="36" customFormat="1" ht="19.5" customHeight="1" thickBot="1">
      <c r="A9" s="1" t="s">
        <v>53</v>
      </c>
      <c r="B9" s="1" t="s">
        <v>52</v>
      </c>
      <c r="C9" s="1" t="s">
        <v>44</v>
      </c>
      <c r="D9" s="1" t="s">
        <v>22</v>
      </c>
      <c r="E9" s="1" t="s">
        <v>45</v>
      </c>
      <c r="F9" s="1" t="s">
        <v>46</v>
      </c>
    </row>
    <row r="10" spans="1:6" s="36" customFormat="1" ht="19.5" customHeight="1">
      <c r="A10" s="41">
        <v>1</v>
      </c>
      <c r="B10" s="42" t="s">
        <v>47</v>
      </c>
      <c r="C10" s="343" t="str">
        <f>Master!$B$9</f>
        <v>Rhythm Blues</v>
      </c>
      <c r="D10" s="343">
        <f>IF(Master!$C$9="","",Master!$C$9)</f>
      </c>
      <c r="E10" s="42">
        <f>IF(Master!$D$9="","",Master!$D$9)</f>
      </c>
      <c r="F10" s="43"/>
    </row>
    <row r="11" spans="1:6" s="36" customFormat="1" ht="19.5" customHeight="1">
      <c r="A11" s="44">
        <v>2</v>
      </c>
      <c r="B11" s="45" t="s">
        <v>48</v>
      </c>
      <c r="C11" s="341"/>
      <c r="D11" s="341"/>
      <c r="E11" s="45">
        <f>IF(Master!$E$9="","",Master!$E$9)</f>
      </c>
      <c r="F11" s="46"/>
    </row>
    <row r="12" spans="1:6" s="36" customFormat="1" ht="19.5" customHeight="1" thickBot="1">
      <c r="A12" s="47">
        <v>3</v>
      </c>
      <c r="B12" s="48" t="s">
        <v>49</v>
      </c>
      <c r="C12" s="342"/>
      <c r="D12" s="342"/>
      <c r="E12" s="48">
        <f>IF(Master!$F$9="","",Master!$F$9)</f>
      </c>
      <c r="F12" s="49"/>
    </row>
    <row r="13" s="36" customFormat="1" ht="19.5" customHeight="1"/>
    <row r="14" spans="1:6" s="36" customFormat="1" ht="19.5" customHeight="1" thickBot="1">
      <c r="A14" s="39"/>
      <c r="B14" s="39"/>
      <c r="C14" s="39"/>
      <c r="D14" s="39"/>
      <c r="E14" s="39"/>
      <c r="F14" s="40"/>
    </row>
    <row r="15" spans="1:5" s="36" customFormat="1" ht="19.5" customHeight="1" thickBot="1">
      <c r="A15" s="35" t="s">
        <v>28</v>
      </c>
      <c r="B15" s="119" t="str">
        <f>Master!$B$10</f>
        <v>Canasta Tango</v>
      </c>
      <c r="C15" s="120"/>
      <c r="D15" s="120" t="str">
        <f>Master!$G$10</f>
        <v>2 Sequences</v>
      </c>
      <c r="E15" s="121"/>
    </row>
    <row r="16" s="36" customFormat="1" ht="19.5" customHeight="1" thickBot="1"/>
    <row r="17" spans="1:6" s="36" customFormat="1" ht="19.5" customHeight="1" thickBot="1">
      <c r="A17" s="1" t="s">
        <v>53</v>
      </c>
      <c r="B17" s="1" t="s">
        <v>52</v>
      </c>
      <c r="C17" s="1" t="s">
        <v>44</v>
      </c>
      <c r="D17" s="1" t="s">
        <v>22</v>
      </c>
      <c r="E17" s="1" t="s">
        <v>45</v>
      </c>
      <c r="F17" s="1" t="s">
        <v>46</v>
      </c>
    </row>
    <row r="18" spans="1:6" s="36" customFormat="1" ht="19.5" customHeight="1">
      <c r="A18" s="50">
        <v>4</v>
      </c>
      <c r="B18" s="42" t="s">
        <v>47</v>
      </c>
      <c r="C18" s="340" t="str">
        <f>Master!$B$10</f>
        <v>Canasta Tango</v>
      </c>
      <c r="D18" s="343">
        <f>IF(Master!$C$10="","",Master!$C$10)</f>
      </c>
      <c r="E18" s="56">
        <f>IF(Master!$D$10="","",Master!$D$10)</f>
      </c>
      <c r="F18" s="51"/>
    </row>
    <row r="19" spans="1:6" s="36" customFormat="1" ht="19.5" customHeight="1">
      <c r="A19" s="52">
        <v>5</v>
      </c>
      <c r="B19" s="45" t="s">
        <v>48</v>
      </c>
      <c r="C19" s="341"/>
      <c r="D19" s="341"/>
      <c r="E19" s="57">
        <f>IF(Master!$E$10="","",Master!$E$10)</f>
      </c>
      <c r="F19" s="53"/>
    </row>
    <row r="20" spans="1:6" s="36" customFormat="1" ht="19.5" customHeight="1" thickBot="1">
      <c r="A20" s="54">
        <v>6</v>
      </c>
      <c r="B20" s="48" t="s">
        <v>49</v>
      </c>
      <c r="C20" s="342"/>
      <c r="D20" s="342"/>
      <c r="E20" s="58">
        <f>IF(Master!$F$10="","",Master!$F$10)</f>
      </c>
      <c r="F20" s="55"/>
    </row>
    <row r="21" spans="1:6" s="36" customFormat="1" ht="19.5" customHeight="1">
      <c r="A21" s="39"/>
      <c r="B21" s="39"/>
      <c r="C21" s="39"/>
      <c r="D21" s="39"/>
      <c r="E21" s="39"/>
      <c r="F21" s="40"/>
    </row>
    <row r="22" spans="3:6" s="36" customFormat="1" ht="19.5" customHeight="1">
      <c r="C22" s="39"/>
      <c r="D22" s="39"/>
      <c r="E22" s="39"/>
      <c r="F22" s="40"/>
    </row>
    <row r="23" spans="3:6" s="36" customFormat="1" ht="19.5" customHeight="1">
      <c r="C23" s="39"/>
      <c r="D23" s="39"/>
      <c r="E23" s="39"/>
      <c r="F23" s="40"/>
    </row>
    <row r="24" spans="3:6" s="36" customFormat="1" ht="19.5" customHeight="1">
      <c r="C24" s="39"/>
      <c r="D24" s="39"/>
      <c r="E24" s="39"/>
      <c r="F24" s="40"/>
    </row>
    <row r="25" spans="3:6" s="36" customFormat="1" ht="19.5" customHeight="1">
      <c r="C25" s="39"/>
      <c r="D25" s="39"/>
      <c r="E25" s="39"/>
      <c r="F25" s="40"/>
    </row>
    <row r="26" spans="1:6" s="36" customFormat="1" ht="19.5" customHeight="1">
      <c r="A26" s="348" t="s">
        <v>58</v>
      </c>
      <c r="B26" s="349"/>
      <c r="C26" s="349"/>
      <c r="D26" s="349"/>
      <c r="E26" s="349"/>
      <c r="F26" s="349"/>
    </row>
    <row r="27" s="36" customFormat="1" ht="19.5" customHeight="1"/>
    <row r="28" spans="1:7" s="36" customFormat="1" ht="19.5" customHeight="1">
      <c r="A28" s="38" t="s">
        <v>17</v>
      </c>
      <c r="B28" s="40" t="str">
        <f>Master!$B$3</f>
        <v>Gillingham</v>
      </c>
      <c r="C28" s="40"/>
      <c r="D28" s="60" t="s">
        <v>57</v>
      </c>
      <c r="E28" s="59" t="str">
        <f>IF(Master!B26="","",Master!B26)</f>
        <v>Gillingham</v>
      </c>
      <c r="G28" s="37"/>
    </row>
    <row r="29" spans="1:7" s="36" customFormat="1" ht="19.5" customHeight="1">
      <c r="A29" s="38" t="s">
        <v>18</v>
      </c>
      <c r="B29" s="40" t="str">
        <f>Master!$B$4</f>
        <v>Sunday 20th July</v>
      </c>
      <c r="C29" s="40"/>
      <c r="D29" s="60" t="s">
        <v>56</v>
      </c>
      <c r="E29" s="59" t="str">
        <f>IF(Master!B27="","",Master!B27)</f>
        <v>Streatham</v>
      </c>
      <c r="F29" s="40"/>
      <c r="G29" s="37"/>
    </row>
    <row r="30" spans="1:7" s="36" customFormat="1" ht="19.5" customHeight="1">
      <c r="A30" s="38"/>
      <c r="B30" s="40"/>
      <c r="C30" s="40"/>
      <c r="D30" s="60" t="s">
        <v>55</v>
      </c>
      <c r="E30" s="59" t="str">
        <f>IF(Master!B28="","",Master!B28)</f>
        <v>Chelmsford</v>
      </c>
      <c r="F30" s="40"/>
      <c r="G30" s="37"/>
    </row>
    <row r="31" spans="1:2" s="36" customFormat="1" ht="19.5" customHeight="1" thickBot="1">
      <c r="A31" s="35"/>
      <c r="B31" s="2"/>
    </row>
    <row r="32" spans="1:5" s="36" customFormat="1" ht="19.5" customHeight="1" thickBot="1">
      <c r="A32" s="35" t="s">
        <v>26</v>
      </c>
      <c r="B32" s="122" t="str">
        <f>Master!$B$15</f>
        <v>Prelim Waltz</v>
      </c>
      <c r="C32" s="123"/>
      <c r="D32" s="123" t="str">
        <f>Master!$G$15</f>
        <v>1 Circuit</v>
      </c>
      <c r="E32" s="124"/>
    </row>
    <row r="33" s="36" customFormat="1" ht="19.5" customHeight="1" thickBot="1"/>
    <row r="34" spans="1:6" s="36" customFormat="1" ht="19.5" customHeight="1" thickBot="1">
      <c r="A34" s="1" t="s">
        <v>53</v>
      </c>
      <c r="B34" s="1" t="s">
        <v>52</v>
      </c>
      <c r="C34" s="1" t="s">
        <v>44</v>
      </c>
      <c r="D34" s="1" t="s">
        <v>22</v>
      </c>
      <c r="E34" s="1" t="s">
        <v>45</v>
      </c>
      <c r="F34" s="1" t="s">
        <v>46</v>
      </c>
    </row>
    <row r="35" spans="1:6" s="36" customFormat="1" ht="19.5" customHeight="1">
      <c r="A35" s="41">
        <v>1</v>
      </c>
      <c r="B35" s="42" t="s">
        <v>47</v>
      </c>
      <c r="C35" s="343" t="str">
        <f>Master!$B$15</f>
        <v>Prelim Waltz</v>
      </c>
      <c r="D35" s="343">
        <f>IF(Master!$C$15="","",Master!$C$15)</f>
      </c>
      <c r="E35" s="42">
        <f>IF(Master!$D$15="","",Master!$D$15)</f>
      </c>
      <c r="F35" s="43"/>
    </row>
    <row r="36" spans="1:6" s="36" customFormat="1" ht="19.5" customHeight="1">
      <c r="A36" s="44">
        <v>2</v>
      </c>
      <c r="B36" s="45" t="s">
        <v>48</v>
      </c>
      <c r="C36" s="341"/>
      <c r="D36" s="341"/>
      <c r="E36" s="45">
        <f>IF(Master!$E$15="","",Master!$E$15)</f>
      </c>
      <c r="F36" s="46"/>
    </row>
    <row r="37" spans="1:6" s="36" customFormat="1" ht="19.5" customHeight="1" thickBot="1">
      <c r="A37" s="47">
        <v>3</v>
      </c>
      <c r="B37" s="48" t="s">
        <v>49</v>
      </c>
      <c r="C37" s="342"/>
      <c r="D37" s="342"/>
      <c r="E37" s="48">
        <f>IF(Master!$F$15="","",Master!$F$15)</f>
      </c>
      <c r="F37" s="49"/>
    </row>
    <row r="38" s="36" customFormat="1" ht="19.5" customHeight="1"/>
    <row r="39" spans="1:6" s="36" customFormat="1" ht="19.5" customHeight="1" thickBot="1">
      <c r="A39" s="39"/>
      <c r="B39" s="39"/>
      <c r="C39" s="39"/>
      <c r="D39" s="39"/>
      <c r="E39" s="39"/>
      <c r="F39" s="40"/>
    </row>
    <row r="40" spans="1:5" s="36" customFormat="1" ht="19.5" customHeight="1" thickBot="1">
      <c r="A40" s="35" t="s">
        <v>28</v>
      </c>
      <c r="B40" s="122" t="str">
        <f>Master!$B$16</f>
        <v>Fiesta Tango</v>
      </c>
      <c r="C40" s="123"/>
      <c r="D40" s="123" t="str">
        <f>Master!$G$16</f>
        <v>2 Sequences</v>
      </c>
      <c r="E40" s="124"/>
    </row>
    <row r="41" s="36" customFormat="1" ht="19.5" customHeight="1" thickBot="1"/>
    <row r="42" spans="1:6" s="36" customFormat="1" ht="19.5" customHeight="1" thickBot="1">
      <c r="A42" s="1" t="s">
        <v>53</v>
      </c>
      <c r="B42" s="1" t="s">
        <v>52</v>
      </c>
      <c r="C42" s="1" t="s">
        <v>44</v>
      </c>
      <c r="D42" s="1" t="s">
        <v>22</v>
      </c>
      <c r="E42" s="1" t="s">
        <v>45</v>
      </c>
      <c r="F42" s="1" t="s">
        <v>46</v>
      </c>
    </row>
    <row r="43" spans="1:6" s="36" customFormat="1" ht="19.5" customHeight="1">
      <c r="A43" s="50">
        <v>4</v>
      </c>
      <c r="B43" s="42" t="s">
        <v>47</v>
      </c>
      <c r="C43" s="340" t="str">
        <f>Master!$B$16</f>
        <v>Fiesta Tango</v>
      </c>
      <c r="D43" s="343">
        <f>IF(Master!$C$16="","",Master!$C$16)</f>
      </c>
      <c r="E43" s="56">
        <f>IF(Master!$D$16="","",Master!$D$16)</f>
      </c>
      <c r="F43" s="51"/>
    </row>
    <row r="44" spans="1:6" s="36" customFormat="1" ht="19.5" customHeight="1">
      <c r="A44" s="52">
        <v>5</v>
      </c>
      <c r="B44" s="45" t="s">
        <v>48</v>
      </c>
      <c r="C44" s="341"/>
      <c r="D44" s="341"/>
      <c r="E44" s="57">
        <f>IF(Master!$E$16="","",Master!$E$16)</f>
      </c>
      <c r="F44" s="53"/>
    </row>
    <row r="45" spans="1:6" s="36" customFormat="1" ht="19.5" customHeight="1" thickBot="1">
      <c r="A45" s="54">
        <v>6</v>
      </c>
      <c r="B45" s="48" t="s">
        <v>49</v>
      </c>
      <c r="C45" s="342"/>
      <c r="D45" s="342"/>
      <c r="E45" s="58">
        <f>IF(Master!$F$16="","",Master!$F$16)</f>
      </c>
      <c r="F45" s="55"/>
    </row>
    <row r="46" spans="1:6" s="36" customFormat="1" ht="19.5" customHeight="1">
      <c r="A46" s="39"/>
      <c r="B46" s="39"/>
      <c r="C46" s="39"/>
      <c r="D46" s="39"/>
      <c r="E46" s="39"/>
      <c r="F46" s="40"/>
    </row>
    <row r="47" spans="1:6" s="36" customFormat="1" ht="19.5" customHeight="1">
      <c r="A47" s="39"/>
      <c r="B47" s="39"/>
      <c r="C47" s="39"/>
      <c r="D47" s="39"/>
      <c r="E47" s="39"/>
      <c r="F47" s="40"/>
    </row>
    <row r="48" spans="1:6" s="36" customFormat="1" ht="19.5" customHeight="1">
      <c r="A48" s="344" t="s">
        <v>59</v>
      </c>
      <c r="B48" s="345"/>
      <c r="C48" s="345"/>
      <c r="D48" s="345"/>
      <c r="E48" s="345"/>
      <c r="F48" s="345"/>
    </row>
    <row r="49" s="36" customFormat="1" ht="19.5" customHeight="1"/>
    <row r="50" spans="1:7" s="36" customFormat="1" ht="19.5" customHeight="1">
      <c r="A50" s="38" t="s">
        <v>17</v>
      </c>
      <c r="B50" s="40" t="str">
        <f>Master!$B$3</f>
        <v>Gillingham</v>
      </c>
      <c r="C50" s="40"/>
      <c r="D50" s="60" t="s">
        <v>57</v>
      </c>
      <c r="E50" s="59" t="str">
        <f>IF(Master!B26="","",Master!B26)</f>
        <v>Gillingham</v>
      </c>
      <c r="G50" s="37"/>
    </row>
    <row r="51" spans="1:7" s="36" customFormat="1" ht="19.5" customHeight="1">
      <c r="A51" s="38" t="s">
        <v>18</v>
      </c>
      <c r="B51" s="40" t="str">
        <f>Master!$B$4</f>
        <v>Sunday 20th July</v>
      </c>
      <c r="C51" s="40"/>
      <c r="D51" s="60" t="s">
        <v>56</v>
      </c>
      <c r="E51" s="59" t="str">
        <f>IF(Master!B27="","",Master!B27)</f>
        <v>Streatham</v>
      </c>
      <c r="F51" s="40"/>
      <c r="G51" s="37"/>
    </row>
    <row r="52" spans="1:7" s="36" customFormat="1" ht="19.5" customHeight="1">
      <c r="A52" s="38"/>
      <c r="B52" s="40"/>
      <c r="C52" s="40"/>
      <c r="D52" s="60" t="s">
        <v>55</v>
      </c>
      <c r="E52" s="59" t="str">
        <f>IF(Master!B28="","",Master!B28)</f>
        <v>Chelmsford</v>
      </c>
      <c r="F52" s="40"/>
      <c r="G52" s="37"/>
    </row>
    <row r="53" spans="1:2" s="36" customFormat="1" ht="19.5" customHeight="1" thickBot="1">
      <c r="A53" s="35"/>
      <c r="B53" s="2"/>
    </row>
    <row r="54" spans="1:5" s="36" customFormat="1" ht="19.5" customHeight="1" thickBot="1">
      <c r="A54" s="35" t="s">
        <v>26</v>
      </c>
      <c r="B54" s="125" t="str">
        <f>Master!$B$21</f>
        <v>American Waltz</v>
      </c>
      <c r="C54" s="126"/>
      <c r="D54" s="126" t="str">
        <f>Master!$G$21</f>
        <v>2 Sequences</v>
      </c>
      <c r="E54" s="127"/>
    </row>
    <row r="55" s="36" customFormat="1" ht="19.5" customHeight="1" thickBot="1"/>
    <row r="56" spans="1:6" s="36" customFormat="1" ht="19.5" customHeight="1" thickBot="1">
      <c r="A56" s="1" t="s">
        <v>53</v>
      </c>
      <c r="B56" s="1" t="s">
        <v>52</v>
      </c>
      <c r="C56" s="1" t="s">
        <v>44</v>
      </c>
      <c r="D56" s="1" t="s">
        <v>22</v>
      </c>
      <c r="E56" s="1" t="s">
        <v>45</v>
      </c>
      <c r="F56" s="1" t="s">
        <v>46</v>
      </c>
    </row>
    <row r="57" spans="1:6" s="36" customFormat="1" ht="19.5" customHeight="1">
      <c r="A57" s="41">
        <v>1</v>
      </c>
      <c r="B57" s="42" t="s">
        <v>47</v>
      </c>
      <c r="C57" s="343" t="str">
        <f>Master!$B$21</f>
        <v>American Waltz</v>
      </c>
      <c r="D57" s="343">
        <f>IF(Master!$C$21="","",Master!$C$21)</f>
      </c>
      <c r="E57" s="42">
        <f>IF(Master!$D$21="","",Master!$D$21)</f>
      </c>
      <c r="F57" s="43"/>
    </row>
    <row r="58" spans="1:6" s="36" customFormat="1" ht="19.5" customHeight="1">
      <c r="A58" s="44">
        <v>2</v>
      </c>
      <c r="B58" s="45" t="s">
        <v>48</v>
      </c>
      <c r="C58" s="341"/>
      <c r="D58" s="341"/>
      <c r="E58" s="45">
        <f>IF(Master!$E$21="","",Master!$E$21)</f>
      </c>
      <c r="F58" s="46"/>
    </row>
    <row r="59" spans="1:6" s="36" customFormat="1" ht="19.5" customHeight="1" thickBot="1">
      <c r="A59" s="47">
        <v>3</v>
      </c>
      <c r="B59" s="48" t="s">
        <v>49</v>
      </c>
      <c r="C59" s="342"/>
      <c r="D59" s="342"/>
      <c r="E59" s="48">
        <f>IF(Master!$F$21="","",Master!$F$21)</f>
      </c>
      <c r="F59" s="49"/>
    </row>
    <row r="60" s="36" customFormat="1" ht="19.5" customHeight="1"/>
    <row r="61" spans="1:6" s="36" customFormat="1" ht="19.5" customHeight="1" thickBot="1">
      <c r="A61" s="39"/>
      <c r="B61" s="39"/>
      <c r="C61" s="39"/>
      <c r="D61" s="39"/>
      <c r="E61" s="39"/>
      <c r="F61" s="40"/>
    </row>
    <row r="62" spans="1:5" s="36" customFormat="1" ht="19.5" customHeight="1" thickBot="1">
      <c r="A62" s="35" t="s">
        <v>28</v>
      </c>
      <c r="B62" s="125" t="str">
        <f>Master!$B$22</f>
        <v>Quickstep</v>
      </c>
      <c r="C62" s="126"/>
      <c r="D62" s="126" t="str">
        <f>Master!$G$22</f>
        <v>2 Sequences</v>
      </c>
      <c r="E62" s="127"/>
    </row>
    <row r="63" s="36" customFormat="1" ht="19.5" customHeight="1" thickBot="1"/>
    <row r="64" spans="1:6" s="36" customFormat="1" ht="19.5" customHeight="1" thickBot="1">
      <c r="A64" s="1" t="s">
        <v>53</v>
      </c>
      <c r="B64" s="1" t="s">
        <v>52</v>
      </c>
      <c r="C64" s="1" t="s">
        <v>44</v>
      </c>
      <c r="D64" s="1" t="s">
        <v>22</v>
      </c>
      <c r="E64" s="1" t="s">
        <v>45</v>
      </c>
      <c r="F64" s="1" t="s">
        <v>46</v>
      </c>
    </row>
    <row r="65" spans="1:6" s="36" customFormat="1" ht="19.5" customHeight="1">
      <c r="A65" s="50">
        <v>4</v>
      </c>
      <c r="B65" s="42" t="s">
        <v>47</v>
      </c>
      <c r="C65" s="340" t="str">
        <f>Master!$B$22</f>
        <v>Quickstep</v>
      </c>
      <c r="D65" s="343">
        <f>IF(Master!$C$22="","",Master!$C$22)</f>
      </c>
      <c r="E65" s="56">
        <f>IF(Master!$D$22="","",Master!$D$22)</f>
      </c>
      <c r="F65" s="51"/>
    </row>
    <row r="66" spans="1:6" s="36" customFormat="1" ht="19.5" customHeight="1">
      <c r="A66" s="52">
        <v>5</v>
      </c>
      <c r="B66" s="45" t="s">
        <v>48</v>
      </c>
      <c r="C66" s="341"/>
      <c r="D66" s="341"/>
      <c r="E66" s="57">
        <f>IF(Master!$E$22="","",Master!$E$22)</f>
      </c>
      <c r="F66" s="53"/>
    </row>
    <row r="67" spans="1:6" s="36" customFormat="1" ht="19.5" customHeight="1" thickBot="1">
      <c r="A67" s="54">
        <v>6</v>
      </c>
      <c r="B67" s="48" t="s">
        <v>49</v>
      </c>
      <c r="C67" s="342"/>
      <c r="D67" s="342"/>
      <c r="E67" s="58">
        <f>IF(Master!$F$22="","",Master!$F$22)</f>
      </c>
      <c r="F67" s="55"/>
    </row>
  </sheetData>
  <sheetProtection/>
  <mergeCells count="15">
    <mergeCell ref="A1:F1"/>
    <mergeCell ref="A26:F26"/>
    <mergeCell ref="C35:C37"/>
    <mergeCell ref="D35:D37"/>
    <mergeCell ref="D10:D12"/>
    <mergeCell ref="D18:D20"/>
    <mergeCell ref="C10:C12"/>
    <mergeCell ref="C18:C20"/>
    <mergeCell ref="C65:C67"/>
    <mergeCell ref="D65:D67"/>
    <mergeCell ref="C43:C45"/>
    <mergeCell ref="D43:D45"/>
    <mergeCell ref="A48:F48"/>
    <mergeCell ref="C57:C59"/>
    <mergeCell ref="D57:D59"/>
  </mergeCells>
  <printOptions horizontalCentered="1"/>
  <pageMargins left="0.1968503937007874" right="0.1968503937007874" top="1.5748031496062993" bottom="0.11811023622047245" header="0.7874015748031497" footer="0.11811023622047245"/>
  <pageSetup horizontalDpi="600" verticalDpi="600" orientation="portrait" paperSize="9" r:id="rId1"/>
  <headerFooter alignWithMargins="0">
    <oddHeader>&amp;C&amp;"Tahoma,Regular"&amp;36RIDL Music Control</oddHeader>
    <oddFooter>&amp;C&amp;"Maiandra GD,Regular"Page &amp;P</oddFooter>
  </headerFooter>
  <rowBreaks count="2" manualBreakCount="2">
    <brk id="25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Computer Consultants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Williams</dc:creator>
  <cp:keywords/>
  <dc:description/>
  <cp:lastModifiedBy>Barrie</cp:lastModifiedBy>
  <cp:lastPrinted>2014-07-21T15:34:11Z</cp:lastPrinted>
  <dcterms:created xsi:type="dcterms:W3CDTF">2011-07-18T20:52:46Z</dcterms:created>
  <dcterms:modified xsi:type="dcterms:W3CDTF">2014-08-10T10:26:28Z</dcterms:modified>
  <cp:category/>
  <cp:version/>
  <cp:contentType/>
  <cp:contentStatus/>
</cp:coreProperties>
</file>